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hisamura/Library/CloudStorage/Dropbox/中小企業診断士/12_ブログ関連/12_BOLG関連/01_画像ファイル/03_2026年/"/>
    </mc:Choice>
  </mc:AlternateContent>
  <xr:revisionPtr revIDLastSave="0" documentId="8_{76EC0A43-F632-354D-9D4D-86940B2BC3AC}" xr6:coauthVersionLast="47" xr6:coauthVersionMax="47" xr10:uidLastSave="{00000000-0000-0000-0000-000000000000}"/>
  <bookViews>
    <workbookView xWindow="360" yWindow="600" windowWidth="38400" windowHeight="21000" xr2:uid="{00000000-000D-0000-FFFF-FFFF00000000}"/>
  </bookViews>
  <sheets>
    <sheet name="月次入力" sheetId="1" r:id="rId1"/>
    <sheet name="月次分析" sheetId="2" r:id="rId2"/>
    <sheet name="ダッシュボー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3" l="1"/>
  <c r="G7" i="3"/>
  <c r="A7" i="3"/>
  <c r="R28" i="2"/>
  <c r="P28" i="2"/>
  <c r="N28" i="2"/>
  <c r="H28" i="2"/>
  <c r="B28" i="2"/>
  <c r="A28" i="2"/>
  <c r="R27" i="2"/>
  <c r="P27" i="2"/>
  <c r="N27" i="2"/>
  <c r="H27" i="2"/>
  <c r="B27" i="2"/>
  <c r="A27" i="2"/>
  <c r="R26" i="2"/>
  <c r="P26" i="2"/>
  <c r="N26" i="2"/>
  <c r="H26" i="2"/>
  <c r="B26" i="2"/>
  <c r="A26" i="2"/>
  <c r="R25" i="2"/>
  <c r="P25" i="2"/>
  <c r="N25" i="2"/>
  <c r="H25" i="2"/>
  <c r="B25" i="2"/>
  <c r="A25" i="2"/>
  <c r="R24" i="2"/>
  <c r="P24" i="2"/>
  <c r="N24" i="2"/>
  <c r="B24" i="2"/>
  <c r="P23" i="2"/>
  <c r="N23" i="2"/>
  <c r="B23" i="2"/>
  <c r="P22" i="2"/>
  <c r="N22" i="2"/>
  <c r="B22" i="2"/>
  <c r="P21" i="2"/>
  <c r="N21" i="2"/>
  <c r="B21" i="2"/>
  <c r="P20" i="2"/>
  <c r="N20" i="2"/>
  <c r="B20" i="2"/>
  <c r="P19" i="2"/>
  <c r="N19" i="2"/>
  <c r="B19" i="2"/>
  <c r="P18" i="2"/>
  <c r="N18" i="2"/>
  <c r="B18" i="2"/>
  <c r="P17" i="2"/>
  <c r="N17" i="2"/>
  <c r="B17" i="2"/>
  <c r="P16" i="2"/>
  <c r="N16" i="2"/>
  <c r="B16" i="2"/>
  <c r="P15" i="2"/>
  <c r="N15" i="2"/>
  <c r="B15" i="2"/>
  <c r="P14" i="2"/>
  <c r="N14" i="2"/>
  <c r="B14" i="2"/>
  <c r="P13" i="2"/>
  <c r="N13" i="2"/>
  <c r="B13" i="2"/>
  <c r="P12" i="2"/>
  <c r="N12" i="2"/>
  <c r="B12" i="2"/>
  <c r="P11" i="2"/>
  <c r="N11" i="2"/>
  <c r="B11" i="2"/>
  <c r="P10" i="2"/>
  <c r="N10" i="2"/>
  <c r="B10" i="2"/>
  <c r="P9" i="2"/>
  <c r="N9" i="2"/>
  <c r="B9" i="2"/>
  <c r="P8" i="2"/>
  <c r="N8" i="2"/>
  <c r="B8" i="2"/>
  <c r="P7" i="2"/>
  <c r="N7" i="2"/>
  <c r="B7" i="2"/>
  <c r="P6" i="2"/>
  <c r="N6" i="2"/>
  <c r="B6" i="2"/>
  <c r="P5" i="2"/>
  <c r="N5" i="2"/>
  <c r="B5" i="2"/>
  <c r="Q28" i="1"/>
  <c r="P28" i="1"/>
  <c r="N28" i="1"/>
  <c r="A28" i="1"/>
  <c r="D28" i="1" s="1"/>
  <c r="F28" i="1" s="1"/>
  <c r="I28" i="1" s="1"/>
  <c r="Q27" i="1"/>
  <c r="P27" i="1"/>
  <c r="N27" i="1"/>
  <c r="A27" i="1"/>
  <c r="D27" i="1" s="1"/>
  <c r="F27" i="1" s="1"/>
  <c r="I27" i="1" s="1"/>
  <c r="Q26" i="1"/>
  <c r="P26" i="1"/>
  <c r="N26" i="1"/>
  <c r="A26" i="1"/>
  <c r="D26" i="1" s="1"/>
  <c r="F26" i="1" s="1"/>
  <c r="I26" i="1" s="1"/>
  <c r="Q25" i="1"/>
  <c r="P25" i="1"/>
  <c r="N25" i="1"/>
  <c r="A25" i="1"/>
  <c r="D25" i="1" s="1"/>
  <c r="F25" i="1" s="1"/>
  <c r="I25" i="1" s="1"/>
  <c r="Q24" i="1"/>
  <c r="P24" i="1"/>
  <c r="M7" i="3" s="1"/>
  <c r="N24" i="1"/>
  <c r="H24" i="2" s="1"/>
  <c r="A24" i="1"/>
  <c r="Q23" i="1"/>
  <c r="R23" i="2" s="1"/>
  <c r="P23" i="1"/>
  <c r="N23" i="1"/>
  <c r="H23" i="2" s="1"/>
  <c r="A23" i="1"/>
  <c r="Q22" i="1"/>
  <c r="R22" i="2" s="1"/>
  <c r="P22" i="1"/>
  <c r="N22" i="1"/>
  <c r="H22" i="2" s="1"/>
  <c r="A22" i="1"/>
  <c r="Q21" i="1"/>
  <c r="R21" i="2" s="1"/>
  <c r="P21" i="1"/>
  <c r="N21" i="1"/>
  <c r="H21" i="2" s="1"/>
  <c r="A21" i="1"/>
  <c r="Q20" i="1"/>
  <c r="R20" i="2" s="1"/>
  <c r="P20" i="1"/>
  <c r="N20" i="1"/>
  <c r="H20" i="2" s="1"/>
  <c r="A20" i="1"/>
  <c r="Q19" i="1"/>
  <c r="R19" i="2" s="1"/>
  <c r="P19" i="1"/>
  <c r="N19" i="1"/>
  <c r="H19" i="2" s="1"/>
  <c r="A19" i="1"/>
  <c r="Q18" i="1"/>
  <c r="R18" i="2" s="1"/>
  <c r="P18" i="1"/>
  <c r="N18" i="1"/>
  <c r="H18" i="2" s="1"/>
  <c r="A18" i="1"/>
  <c r="Q17" i="1"/>
  <c r="R17" i="2" s="1"/>
  <c r="P17" i="1"/>
  <c r="N17" i="1"/>
  <c r="H17" i="2" s="1"/>
  <c r="A17" i="1"/>
  <c r="Q16" i="1"/>
  <c r="R16" i="2" s="1"/>
  <c r="P16" i="1"/>
  <c r="N16" i="1"/>
  <c r="H16" i="2" s="1"/>
  <c r="A16" i="1"/>
  <c r="Q15" i="1"/>
  <c r="R15" i="2" s="1"/>
  <c r="P15" i="1"/>
  <c r="N15" i="1"/>
  <c r="H15" i="2" s="1"/>
  <c r="A15" i="1"/>
  <c r="Q14" i="1"/>
  <c r="R14" i="2" s="1"/>
  <c r="P14" i="1"/>
  <c r="N14" i="1"/>
  <c r="H14" i="2" s="1"/>
  <c r="A14" i="1"/>
  <c r="Q13" i="1"/>
  <c r="R13" i="2" s="1"/>
  <c r="P13" i="1"/>
  <c r="N13" i="1"/>
  <c r="H13" i="2" s="1"/>
  <c r="A13" i="1"/>
  <c r="Q12" i="1"/>
  <c r="R12" i="2" s="1"/>
  <c r="P12" i="1"/>
  <c r="M10" i="3" s="1"/>
  <c r="N12" i="1"/>
  <c r="A12" i="1"/>
  <c r="Q11" i="1"/>
  <c r="R11" i="2" s="1"/>
  <c r="P11" i="1"/>
  <c r="N11" i="1"/>
  <c r="H11" i="2" s="1"/>
  <c r="A11" i="1"/>
  <c r="Q10" i="1"/>
  <c r="R10" i="2" s="1"/>
  <c r="P10" i="1"/>
  <c r="N10" i="1"/>
  <c r="H10" i="2" s="1"/>
  <c r="A10" i="1"/>
  <c r="Q9" i="1"/>
  <c r="R9" i="2" s="1"/>
  <c r="P9" i="1"/>
  <c r="N9" i="1"/>
  <c r="H9" i="2" s="1"/>
  <c r="A9" i="1"/>
  <c r="Q8" i="1"/>
  <c r="R8" i="2" s="1"/>
  <c r="P8" i="1"/>
  <c r="N8" i="1"/>
  <c r="H8" i="2" s="1"/>
  <c r="A8" i="1"/>
  <c r="Q7" i="1"/>
  <c r="R7" i="2" s="1"/>
  <c r="P7" i="1"/>
  <c r="N7" i="1"/>
  <c r="H7" i="2" s="1"/>
  <c r="A7" i="1"/>
  <c r="Q6" i="1"/>
  <c r="R6" i="2" s="1"/>
  <c r="P6" i="1"/>
  <c r="N6" i="1"/>
  <c r="H6" i="2" s="1"/>
  <c r="A6" i="1"/>
  <c r="Q5" i="1"/>
  <c r="R5" i="2" s="1"/>
  <c r="P5" i="1"/>
  <c r="N5" i="1"/>
  <c r="H5" i="2" s="1"/>
  <c r="A5" i="1"/>
  <c r="Q28" i="2" l="1"/>
  <c r="O28" i="2"/>
  <c r="I28" i="2"/>
  <c r="J28" i="2" s="1"/>
  <c r="C28" i="2"/>
  <c r="D28" i="2" s="1"/>
  <c r="C27" i="2"/>
  <c r="D27" i="2" s="1"/>
  <c r="O27" i="2"/>
  <c r="I27" i="2"/>
  <c r="J27" i="2" s="1"/>
  <c r="Q27" i="2"/>
  <c r="O26" i="2"/>
  <c r="I26" i="2"/>
  <c r="J26" i="2" s="1"/>
  <c r="C26" i="2"/>
  <c r="D26" i="2" s="1"/>
  <c r="Q26" i="2"/>
  <c r="O25" i="2"/>
  <c r="C25" i="2"/>
  <c r="D25" i="2" s="1"/>
  <c r="I25" i="2"/>
  <c r="J25" i="2" s="1"/>
  <c r="Q25" i="2"/>
  <c r="O28" i="1"/>
  <c r="K28" i="2" s="1"/>
  <c r="M28" i="1"/>
  <c r="E28" i="2" s="1"/>
  <c r="O27" i="1"/>
  <c r="K27" i="2" s="1"/>
  <c r="M27" i="1"/>
  <c r="E27" i="2" s="1"/>
  <c r="M26" i="1"/>
  <c r="E26" i="2" s="1"/>
  <c r="O26" i="1"/>
  <c r="K26" i="2" s="1"/>
  <c r="M25" i="1"/>
  <c r="E25" i="2" s="1"/>
  <c r="O25" i="1"/>
  <c r="K25" i="2" s="1"/>
  <c r="A24" i="2"/>
  <c r="D24" i="1"/>
  <c r="F24" i="1" s="1"/>
  <c r="I24" i="1" s="1"/>
  <c r="D23" i="1"/>
  <c r="F23" i="1" s="1"/>
  <c r="I23" i="1" s="1"/>
  <c r="A23" i="2"/>
  <c r="A22" i="2"/>
  <c r="D22" i="1"/>
  <c r="F22" i="1" s="1"/>
  <c r="I22" i="1" s="1"/>
  <c r="A21" i="2"/>
  <c r="D21" i="1"/>
  <c r="F21" i="1" s="1"/>
  <c r="I21" i="1" s="1"/>
  <c r="A20" i="2"/>
  <c r="D20" i="1"/>
  <c r="F20" i="1" s="1"/>
  <c r="I20" i="1" s="1"/>
  <c r="A19" i="2"/>
  <c r="D19" i="1"/>
  <c r="F19" i="1" s="1"/>
  <c r="I19" i="1" s="1"/>
  <c r="A18" i="2"/>
  <c r="D18" i="1"/>
  <c r="F18" i="1" s="1"/>
  <c r="I18" i="1" s="1"/>
  <c r="D17" i="1"/>
  <c r="F17" i="1" s="1"/>
  <c r="I17" i="1" s="1"/>
  <c r="A17" i="2"/>
  <c r="D16" i="1"/>
  <c r="F16" i="1" s="1"/>
  <c r="I16" i="1" s="1"/>
  <c r="A16" i="2"/>
  <c r="D15" i="1"/>
  <c r="F15" i="1" s="1"/>
  <c r="I15" i="1" s="1"/>
  <c r="A15" i="2"/>
  <c r="D14" i="1"/>
  <c r="F14" i="1" s="1"/>
  <c r="I14" i="1" s="1"/>
  <c r="A14" i="2"/>
  <c r="D13" i="1"/>
  <c r="F13" i="1" s="1"/>
  <c r="I13" i="1" s="1"/>
  <c r="A13" i="2"/>
  <c r="G10" i="3"/>
  <c r="H12" i="2"/>
  <c r="D12" i="1"/>
  <c r="F12" i="1" s="1"/>
  <c r="I12" i="1" s="1"/>
  <c r="A12" i="2"/>
  <c r="A11" i="2"/>
  <c r="D11" i="1"/>
  <c r="F11" i="1" s="1"/>
  <c r="I11" i="1" s="1"/>
  <c r="A10" i="2"/>
  <c r="D10" i="1"/>
  <c r="F10" i="1" s="1"/>
  <c r="I10" i="1" s="1"/>
  <c r="D9" i="1"/>
  <c r="F9" i="1" s="1"/>
  <c r="I9" i="1" s="1"/>
  <c r="A9" i="2"/>
  <c r="D8" i="1"/>
  <c r="F8" i="1" s="1"/>
  <c r="I8" i="1" s="1"/>
  <c r="A8" i="2"/>
  <c r="A7" i="2"/>
  <c r="D7" i="1"/>
  <c r="F7" i="1" s="1"/>
  <c r="I7" i="1" s="1"/>
  <c r="D6" i="1"/>
  <c r="F6" i="1" s="1"/>
  <c r="I6" i="1" s="1"/>
  <c r="A6" i="2"/>
  <c r="A5" i="2"/>
  <c r="D5" i="1"/>
  <c r="F5" i="1" s="1"/>
  <c r="I5" i="1" s="1"/>
  <c r="C24" i="2" l="1"/>
  <c r="D24" i="2" s="1"/>
  <c r="I24" i="2"/>
  <c r="J24" i="2" s="1"/>
  <c r="O24" i="2"/>
  <c r="Q24" i="2"/>
  <c r="M24" i="1"/>
  <c r="O24" i="1"/>
  <c r="M23" i="1"/>
  <c r="E23" i="2" s="1"/>
  <c r="O23" i="1"/>
  <c r="K23" i="2" s="1"/>
  <c r="C23" i="2"/>
  <c r="D23" i="2" s="1"/>
  <c r="I23" i="2"/>
  <c r="J23" i="2" s="1"/>
  <c r="O23" i="2"/>
  <c r="Q23" i="2"/>
  <c r="C22" i="2"/>
  <c r="D22" i="2" s="1"/>
  <c r="I22" i="2"/>
  <c r="J22" i="2" s="1"/>
  <c r="O22" i="2"/>
  <c r="Q22" i="2"/>
  <c r="M22" i="1"/>
  <c r="E22" i="2" s="1"/>
  <c r="O22" i="1"/>
  <c r="K22" i="2" s="1"/>
  <c r="C21" i="2"/>
  <c r="D21" i="2" s="1"/>
  <c r="I21" i="2"/>
  <c r="J21" i="2" s="1"/>
  <c r="O21" i="2"/>
  <c r="Q21" i="2"/>
  <c r="M21" i="1"/>
  <c r="E21" i="2" s="1"/>
  <c r="O21" i="1"/>
  <c r="K21" i="2" s="1"/>
  <c r="C20" i="2"/>
  <c r="D20" i="2" s="1"/>
  <c r="I20" i="2"/>
  <c r="J20" i="2" s="1"/>
  <c r="O20" i="2"/>
  <c r="Q20" i="2"/>
  <c r="M20" i="1"/>
  <c r="E20" i="2" s="1"/>
  <c r="O20" i="1"/>
  <c r="K20" i="2" s="1"/>
  <c r="C19" i="2"/>
  <c r="D19" i="2" s="1"/>
  <c r="I19" i="2"/>
  <c r="J19" i="2" s="1"/>
  <c r="O19" i="2"/>
  <c r="Q19" i="2"/>
  <c r="M19" i="1"/>
  <c r="E19" i="2" s="1"/>
  <c r="O19" i="1"/>
  <c r="K19" i="2" s="1"/>
  <c r="C18" i="2"/>
  <c r="D18" i="2" s="1"/>
  <c r="I18" i="2"/>
  <c r="J18" i="2" s="1"/>
  <c r="O18" i="2"/>
  <c r="Q18" i="2"/>
  <c r="O18" i="1"/>
  <c r="K18" i="2" s="1"/>
  <c r="M18" i="1"/>
  <c r="E18" i="2" s="1"/>
  <c r="M17" i="1"/>
  <c r="E17" i="2" s="1"/>
  <c r="O17" i="1"/>
  <c r="K17" i="2" s="1"/>
  <c r="C17" i="2"/>
  <c r="D17" i="2" s="1"/>
  <c r="I17" i="2"/>
  <c r="J17" i="2" s="1"/>
  <c r="O17" i="2"/>
  <c r="Q17" i="2"/>
  <c r="M16" i="1"/>
  <c r="O16" i="1"/>
  <c r="C16" i="2"/>
  <c r="D16" i="2" s="1"/>
  <c r="F16" i="2"/>
  <c r="I16" i="2"/>
  <c r="J16" i="2" s="1"/>
  <c r="L16" i="2"/>
  <c r="O16" i="2"/>
  <c r="Q16" i="2"/>
  <c r="M15" i="1"/>
  <c r="O15" i="1"/>
  <c r="C15" i="2"/>
  <c r="D15" i="2" s="1"/>
  <c r="F15" i="2"/>
  <c r="I15" i="2"/>
  <c r="J15" i="2" s="1"/>
  <c r="L15" i="2"/>
  <c r="O15" i="2"/>
  <c r="Q15" i="2"/>
  <c r="M14" i="1"/>
  <c r="O14" i="1"/>
  <c r="C14" i="2"/>
  <c r="D14" i="2" s="1"/>
  <c r="F14" i="2"/>
  <c r="I14" i="2"/>
  <c r="J14" i="2" s="1"/>
  <c r="L14" i="2"/>
  <c r="O14" i="2"/>
  <c r="Q14" i="2"/>
  <c r="M13" i="1"/>
  <c r="O13" i="1"/>
  <c r="C13" i="2"/>
  <c r="D13" i="2" s="1"/>
  <c r="F13" i="2"/>
  <c r="I13" i="2"/>
  <c r="J13" i="2" s="1"/>
  <c r="L13" i="2"/>
  <c r="O13" i="2"/>
  <c r="Q13" i="2"/>
  <c r="M12" i="1"/>
  <c r="F24" i="2" s="1"/>
  <c r="O12" i="1"/>
  <c r="L24" i="2" s="1"/>
  <c r="C12" i="2"/>
  <c r="D12" i="2" s="1"/>
  <c r="F12" i="2"/>
  <c r="I12" i="2"/>
  <c r="J12" i="2" s="1"/>
  <c r="L12" i="2"/>
  <c r="O12" i="2"/>
  <c r="Q12" i="2"/>
  <c r="C11" i="2"/>
  <c r="D11" i="2" s="1"/>
  <c r="F11" i="2"/>
  <c r="I11" i="2"/>
  <c r="J11" i="2" s="1"/>
  <c r="L11" i="2"/>
  <c r="O11" i="2"/>
  <c r="Q11" i="2"/>
  <c r="M11" i="1"/>
  <c r="O11" i="1"/>
  <c r="C10" i="2"/>
  <c r="D10" i="2" s="1"/>
  <c r="F10" i="2"/>
  <c r="I10" i="2"/>
  <c r="J10" i="2" s="1"/>
  <c r="L10" i="2"/>
  <c r="O10" i="2"/>
  <c r="Q10" i="2"/>
  <c r="M10" i="1"/>
  <c r="O10" i="1"/>
  <c r="O9" i="1"/>
  <c r="M9" i="1"/>
  <c r="C9" i="2"/>
  <c r="D9" i="2" s="1"/>
  <c r="I9" i="2"/>
  <c r="J9" i="2" s="1"/>
  <c r="L9" i="2"/>
  <c r="O9" i="2"/>
  <c r="Q9" i="2"/>
  <c r="F9" i="2"/>
  <c r="M8" i="1"/>
  <c r="O8" i="1"/>
  <c r="C8" i="2"/>
  <c r="D8" i="2" s="1"/>
  <c r="F8" i="2"/>
  <c r="I8" i="2"/>
  <c r="J8" i="2" s="1"/>
  <c r="L8" i="2"/>
  <c r="Q8" i="2"/>
  <c r="O8" i="2"/>
  <c r="C7" i="2"/>
  <c r="D7" i="2" s="1"/>
  <c r="I7" i="2"/>
  <c r="J7" i="2" s="1"/>
  <c r="F7" i="2"/>
  <c r="L7" i="2"/>
  <c r="O7" i="2"/>
  <c r="Q7" i="2"/>
  <c r="M7" i="1"/>
  <c r="O7" i="1"/>
  <c r="O6" i="1"/>
  <c r="M6" i="1"/>
  <c r="L6" i="2"/>
  <c r="Q6" i="2"/>
  <c r="C6" i="2"/>
  <c r="D6" i="2" s="1"/>
  <c r="F6" i="2"/>
  <c r="I6" i="2"/>
  <c r="J6" i="2" s="1"/>
  <c r="O6" i="2"/>
  <c r="F5" i="2"/>
  <c r="L5" i="2"/>
  <c r="O5" i="2"/>
  <c r="Q5" i="2"/>
  <c r="C5" i="2"/>
  <c r="D5" i="2" s="1"/>
  <c r="I5" i="2"/>
  <c r="J5" i="2" s="1"/>
  <c r="M5" i="1"/>
  <c r="O5" i="1"/>
  <c r="E24" i="2" l="1"/>
  <c r="G24" i="2" s="1"/>
  <c r="D7" i="3"/>
  <c r="K24" i="2"/>
  <c r="M24" i="2" s="1"/>
  <c r="J7" i="3"/>
  <c r="F28" i="2"/>
  <c r="G28" i="2" s="1"/>
  <c r="E16" i="2"/>
  <c r="G16" i="2" s="1"/>
  <c r="L28" i="2"/>
  <c r="M28" i="2" s="1"/>
  <c r="K16" i="2"/>
  <c r="M16" i="2" s="1"/>
  <c r="F27" i="2"/>
  <c r="G27" i="2" s="1"/>
  <c r="E15" i="2"/>
  <c r="G15" i="2" s="1"/>
  <c r="L27" i="2"/>
  <c r="M27" i="2" s="1"/>
  <c r="K15" i="2"/>
  <c r="M15" i="2" s="1"/>
  <c r="F26" i="2"/>
  <c r="G26" i="2" s="1"/>
  <c r="E14" i="2"/>
  <c r="G14" i="2" s="1"/>
  <c r="L26" i="2"/>
  <c r="M26" i="2" s="1"/>
  <c r="K14" i="2"/>
  <c r="M14" i="2" s="1"/>
  <c r="F25" i="2"/>
  <c r="G25" i="2" s="1"/>
  <c r="E13" i="2"/>
  <c r="G13" i="2" s="1"/>
  <c r="L25" i="2"/>
  <c r="M25" i="2" s="1"/>
  <c r="K13" i="2"/>
  <c r="M13" i="2" s="1"/>
  <c r="D10" i="3"/>
  <c r="E12" i="2"/>
  <c r="G12" i="2" s="1"/>
  <c r="J10" i="3"/>
  <c r="K12" i="2"/>
  <c r="M12" i="2" s="1"/>
  <c r="G9" i="2"/>
  <c r="G8" i="2"/>
  <c r="M8" i="2"/>
  <c r="M6" i="2"/>
  <c r="M9" i="2"/>
  <c r="G6" i="2"/>
  <c r="E11" i="2"/>
  <c r="G11" i="2" s="1"/>
  <c r="F23" i="2"/>
  <c r="G23" i="2" s="1"/>
  <c r="K11" i="2"/>
  <c r="M11" i="2" s="1"/>
  <c r="L23" i="2"/>
  <c r="M23" i="2" s="1"/>
  <c r="E10" i="2"/>
  <c r="G10" i="2" s="1"/>
  <c r="F22" i="2"/>
  <c r="G22" i="2" s="1"/>
  <c r="K10" i="2"/>
  <c r="M10" i="2" s="1"/>
  <c r="L22" i="2"/>
  <c r="M22" i="2" s="1"/>
  <c r="K9" i="2"/>
  <c r="L21" i="2"/>
  <c r="M21" i="2" s="1"/>
  <c r="E9" i="2"/>
  <c r="F21" i="2"/>
  <c r="G21" i="2" s="1"/>
  <c r="E8" i="2"/>
  <c r="F20" i="2"/>
  <c r="G20" i="2" s="1"/>
  <c r="K8" i="2"/>
  <c r="L20" i="2"/>
  <c r="M20" i="2" s="1"/>
  <c r="E7" i="2"/>
  <c r="G7" i="2" s="1"/>
  <c r="F19" i="2"/>
  <c r="G19" i="2" s="1"/>
  <c r="K7" i="2"/>
  <c r="M7" i="2" s="1"/>
  <c r="L19" i="2"/>
  <c r="M19" i="2" s="1"/>
  <c r="K6" i="2"/>
  <c r="L18" i="2"/>
  <c r="M18" i="2" s="1"/>
  <c r="E6" i="2"/>
  <c r="F18" i="2"/>
  <c r="G18" i="2" s="1"/>
  <c r="E5" i="2"/>
  <c r="G5" i="2" s="1"/>
  <c r="F17" i="2"/>
  <c r="G17" i="2" s="1"/>
  <c r="K5" i="2"/>
  <c r="M5" i="2" s="1"/>
  <c r="L17" i="2"/>
  <c r="M17" i="2" s="1"/>
</calcChain>
</file>

<file path=xl/sharedStrings.xml><?xml version="1.0" encoding="utf-8"?>
<sst xmlns="http://schemas.openxmlformats.org/spreadsheetml/2006/main" count="54" uniqueCount="39">
  <si>
    <t>宿泊施設 経営分析シート｜月次入力（24か月）</t>
  </si>
  <si>
    <t>黄色のセルに入力してください。緑色のセルは自動計算です。「販売除外室数（室泊）」は、工事・故障・人手不足などで販売しなかった客室数の月間合計です。</t>
  </si>
  <si>
    <t>【サンプルデータ】20室・年間宿泊売上 約2.5億円の旅館を想定。季節波動、休業、販売除外室、客室単価の変化を含む架空データです。</t>
  </si>
  <si>
    <t>年月</t>
  </si>
  <si>
    <t>年</t>
  </si>
  <si>
    <t>月</t>
  </si>
  <si>
    <t>月日数</t>
  </si>
  <si>
    <t>休業日数</t>
  </si>
  <si>
    <t>営業日数</t>
  </si>
  <si>
    <t>室数</t>
  </si>
  <si>
    <t>販売除外室数（室泊）</t>
  </si>
  <si>
    <t>販売可能室数</t>
  </si>
  <si>
    <t>宿泊売上</t>
  </si>
  <si>
    <t>宿泊人数</t>
  </si>
  <si>
    <t>販売室数</t>
  </si>
  <si>
    <t>稼働率</t>
  </si>
  <si>
    <t>ADR</t>
  </si>
  <si>
    <t>RevPAR</t>
  </si>
  <si>
    <t>一人当たり売上高</t>
  </si>
  <si>
    <t>1室当たり宿泊人数</t>
  </si>
  <si>
    <t>月次分析｜前年同月との比較</t>
  </si>
  <si>
    <t>月次入力の内容から自動計算します。前年比100%超は前年を上回る状態、稼働率差は前年差（ポイント）です。</t>
  </si>
  <si>
    <t>【サンプルデータ】20室・年間宿泊売上 約2.5億円の旅館を想定した架空データで前年同月比較を表示しています。</t>
  </si>
  <si>
    <t>前年売上</t>
  </si>
  <si>
    <t>売上前年比</t>
  </si>
  <si>
    <t>前年稼働率</t>
  </si>
  <si>
    <t>前年差(pt)</t>
  </si>
  <si>
    <t>前年ADR</t>
  </si>
  <si>
    <t>ADR前年比</t>
  </si>
  <si>
    <t>前年RevPAR</t>
  </si>
  <si>
    <t>RevPAR前年比</t>
  </si>
  <si>
    <t>前年宿泊人数</t>
  </si>
  <si>
    <t>前年販売室数</t>
  </si>
  <si>
    <t>宿泊施設 経営ダッシュボード</t>
  </si>
  <si>
    <t>月次入力シートに数字を入力すると、主要指標・前年同月比較・24か月推移グラフが自動更新されます。</t>
  </si>
  <si>
    <t>【サンプルデータ】20室・年間宿泊売上 約2.5億円の旅館を想定した架空データです。</t>
  </si>
  <si>
    <t>表示年月</t>
  </si>
  <si>
    <t>24か月推移</t>
  </si>
  <si>
    <t>使い方：①「月次入力」の黄色セルへ入力 → ②「月次分析」で前年同月比較 → ③「ダッシュボード」で主要指標と推移を確認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</si>
</sst>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0.0%"/>
    <numFmt numFmtId="178" formatCode="&quot;前年 &quot;\ #,##0&quot;円&quot;"/>
    <numFmt numFmtId="179" formatCode="&quot;前年 &quot;\ 0.0%"/>
  </numFmts>
  <fonts count="11">
    <font>
      <sz val="11"/>
      <name val="Carlito"/>
    </font>
    <font>
      <b/>
      <sz val="18"/>
      <color rgb="FFFFFFFF"/>
      <name val="Carlito"/>
    </font>
    <font>
      <sz val="11"/>
      <color rgb="FF555555"/>
      <name val="Carlito"/>
    </font>
    <font>
      <b/>
      <sz val="11"/>
      <color rgb="FFFFFFFF"/>
      <name val="Carlito"/>
    </font>
    <font>
      <b/>
      <sz val="11"/>
      <color rgb="FF1F1F1F"/>
      <name val="Carlito"/>
    </font>
    <font>
      <b/>
      <sz val="18"/>
      <color rgb="FF1F4E78"/>
      <name val="Carlito"/>
    </font>
    <font>
      <b/>
      <sz val="11"/>
      <color rgb="FF7F6000"/>
      <name val="Carlito"/>
    </font>
    <font>
      <sz val="10"/>
      <color rgb="FF666666"/>
      <name val="Carlito"/>
    </font>
    <font>
      <b/>
      <sz val="11"/>
      <color rgb="FF1F4E78"/>
      <name val="Carlito"/>
    </font>
    <font>
      <sz val="11"/>
      <name val="Carlito"/>
    </font>
    <font>
      <sz val="6"/>
      <name val="BIZ UDGothic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3F6F9"/>
      </patternFill>
    </fill>
    <fill>
      <patternFill patternType="solid">
        <fgColor rgb="FF4472C4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F8F9FA"/>
      </patternFill>
    </fill>
    <fill>
      <patternFill patternType="solid">
        <fgColor rgb="FFEAF2F8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0" fillId="5" borderId="0" xfId="1" applyFont="1" applyFill="1"/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0" fillId="5" borderId="7" xfId="1" applyFont="1" applyFill="1" applyBorder="1"/>
    <xf numFmtId="55" fontId="0" fillId="6" borderId="4" xfId="1" applyNumberFormat="1" applyFont="1" applyFill="1" applyBorder="1"/>
    <xf numFmtId="55" fontId="0" fillId="6" borderId="6" xfId="1" applyNumberFormat="1" applyFont="1" applyFill="1" applyBorder="1"/>
    <xf numFmtId="176" fontId="0" fillId="5" borderId="0" xfId="1" applyNumberFormat="1" applyFont="1" applyFill="1"/>
    <xf numFmtId="176" fontId="0" fillId="5" borderId="7" xfId="1" applyNumberFormat="1" applyFont="1" applyFill="1" applyBorder="1"/>
    <xf numFmtId="177" fontId="0" fillId="6" borderId="0" xfId="1" applyNumberFormat="1" applyFont="1" applyFill="1"/>
    <xf numFmtId="177" fontId="0" fillId="6" borderId="7" xfId="1" applyNumberFormat="1" applyFont="1" applyFill="1" applyBorder="1"/>
    <xf numFmtId="176" fontId="0" fillId="6" borderId="0" xfId="1" applyNumberFormat="1" applyFont="1" applyFill="1"/>
    <xf numFmtId="176" fontId="0" fillId="6" borderId="7" xfId="1" applyNumberFormat="1" applyFont="1" applyFill="1" applyBorder="1"/>
    <xf numFmtId="2" fontId="0" fillId="6" borderId="5" xfId="1" applyNumberFormat="1" applyFont="1" applyFill="1" applyBorder="1"/>
    <xf numFmtId="2" fontId="0" fillId="6" borderId="8" xfId="1" applyNumberFormat="1" applyFont="1" applyFill="1" applyBorder="1"/>
    <xf numFmtId="1" fontId="0" fillId="6" borderId="0" xfId="1" applyNumberFormat="1" applyFont="1" applyFill="1"/>
    <xf numFmtId="1" fontId="0" fillId="5" borderId="0" xfId="1" applyNumberFormat="1" applyFont="1" applyFill="1"/>
    <xf numFmtId="1" fontId="0" fillId="6" borderId="7" xfId="1" applyNumberFormat="1" applyFont="1" applyFill="1" applyBorder="1"/>
    <xf numFmtId="1" fontId="0" fillId="5" borderId="7" xfId="1" applyNumberFormat="1" applyFont="1" applyFill="1" applyBorder="1"/>
    <xf numFmtId="55" fontId="0" fillId="0" borderId="4" xfId="1" applyNumberFormat="1" applyFont="1" applyBorder="1"/>
    <xf numFmtId="55" fontId="0" fillId="0" borderId="6" xfId="1" applyNumberFormat="1" applyFont="1" applyBorder="1"/>
    <xf numFmtId="176" fontId="0" fillId="0" borderId="0" xfId="1" applyNumberFormat="1" applyFont="1"/>
    <xf numFmtId="176" fontId="0" fillId="0" borderId="7" xfId="1" applyNumberFormat="1" applyFont="1" applyBorder="1"/>
    <xf numFmtId="177" fontId="0" fillId="0" borderId="0" xfId="1" applyNumberFormat="1" applyFont="1"/>
    <xf numFmtId="177" fontId="0" fillId="0" borderId="7" xfId="1" applyNumberFormat="1" applyFont="1" applyBorder="1"/>
    <xf numFmtId="1" fontId="0" fillId="0" borderId="0" xfId="1" applyNumberFormat="1" applyFont="1"/>
    <xf numFmtId="1" fontId="0" fillId="0" borderId="7" xfId="1" applyNumberFormat="1" applyFont="1" applyBorder="1"/>
    <xf numFmtId="2" fontId="0" fillId="0" borderId="5" xfId="1" applyNumberFormat="1" applyFont="1" applyBorder="1"/>
    <xf numFmtId="2" fontId="0" fillId="0" borderId="8" xfId="1" applyNumberFormat="1" applyFont="1" applyBorder="1"/>
    <xf numFmtId="0" fontId="4" fillId="7" borderId="0" xfId="1" applyFont="1" applyFill="1" applyAlignment="1">
      <alignment vertical="center"/>
    </xf>
    <xf numFmtId="0" fontId="1" fillId="2" borderId="0" xfId="1" applyFont="1" applyFill="1" applyAlignment="1">
      <alignment horizontal="left" vertical="center"/>
    </xf>
    <xf numFmtId="0" fontId="2" fillId="3" borderId="0" xfId="1" applyFont="1" applyFill="1" applyAlignment="1">
      <alignment vertical="center" wrapText="1"/>
    </xf>
    <xf numFmtId="0" fontId="8" fillId="10" borderId="0" xfId="1" applyFont="1" applyFill="1" applyAlignment="1">
      <alignment vertical="center" wrapText="1"/>
    </xf>
    <xf numFmtId="0" fontId="2" fillId="3" borderId="0" xfId="1" applyFont="1" applyFill="1" applyAlignment="1">
      <alignment wrapText="1"/>
    </xf>
    <xf numFmtId="0" fontId="4" fillId="7" borderId="9" xfId="1" applyFont="1" applyFill="1" applyBorder="1" applyAlignment="1">
      <alignment horizontal="center" vertical="center"/>
    </xf>
    <xf numFmtId="0" fontId="4" fillId="7" borderId="10" xfId="1" applyFont="1" applyFill="1" applyBorder="1" applyAlignment="1">
      <alignment horizontal="center" vertical="center"/>
    </xf>
    <xf numFmtId="0" fontId="4" fillId="7" borderId="11" xfId="1" applyFont="1" applyFill="1" applyBorder="1" applyAlignment="1">
      <alignment horizontal="center" vertical="center"/>
    </xf>
    <xf numFmtId="176" fontId="5" fillId="8" borderId="1" xfId="1" applyNumberFormat="1" applyFont="1" applyFill="1" applyBorder="1" applyAlignment="1">
      <alignment horizontal="center" vertical="center"/>
    </xf>
    <xf numFmtId="176" fontId="5" fillId="8" borderId="2" xfId="1" applyNumberFormat="1" applyFont="1" applyFill="1" applyBorder="1" applyAlignment="1">
      <alignment horizontal="center" vertical="center"/>
    </xf>
    <xf numFmtId="176" fontId="5" fillId="8" borderId="3" xfId="1" applyNumberFormat="1" applyFont="1" applyFill="1" applyBorder="1" applyAlignment="1">
      <alignment horizontal="center" vertical="center"/>
    </xf>
    <xf numFmtId="176" fontId="5" fillId="8" borderId="4" xfId="1" applyNumberFormat="1" applyFont="1" applyFill="1" applyBorder="1" applyAlignment="1">
      <alignment horizontal="center" vertical="center"/>
    </xf>
    <xf numFmtId="176" fontId="5" fillId="8" borderId="0" xfId="1" applyNumberFormat="1" applyFont="1" applyFill="1" applyAlignment="1">
      <alignment horizontal="center" vertical="center"/>
    </xf>
    <xf numFmtId="176" fontId="5" fillId="8" borderId="5" xfId="1" applyNumberFormat="1" applyFont="1" applyFill="1" applyBorder="1" applyAlignment="1">
      <alignment horizontal="center" vertical="center"/>
    </xf>
    <xf numFmtId="176" fontId="5" fillId="8" borderId="6" xfId="1" applyNumberFormat="1" applyFont="1" applyFill="1" applyBorder="1" applyAlignment="1">
      <alignment horizontal="center" vertical="center"/>
    </xf>
    <xf numFmtId="176" fontId="5" fillId="8" borderId="7" xfId="1" applyNumberFormat="1" applyFont="1" applyFill="1" applyBorder="1" applyAlignment="1">
      <alignment horizontal="center" vertical="center"/>
    </xf>
    <xf numFmtId="176" fontId="5" fillId="8" borderId="8" xfId="1" applyNumberFormat="1" applyFont="1" applyFill="1" applyBorder="1" applyAlignment="1">
      <alignment horizontal="center" vertical="center"/>
    </xf>
    <xf numFmtId="177" fontId="5" fillId="8" borderId="1" xfId="1" applyNumberFormat="1" applyFont="1" applyFill="1" applyBorder="1" applyAlignment="1">
      <alignment horizontal="center" vertical="center"/>
    </xf>
    <xf numFmtId="177" fontId="5" fillId="8" borderId="2" xfId="1" applyNumberFormat="1" applyFont="1" applyFill="1" applyBorder="1" applyAlignment="1">
      <alignment horizontal="center" vertical="center"/>
    </xf>
    <xf numFmtId="177" fontId="5" fillId="8" borderId="3" xfId="1" applyNumberFormat="1" applyFont="1" applyFill="1" applyBorder="1" applyAlignment="1">
      <alignment horizontal="center" vertical="center"/>
    </xf>
    <xf numFmtId="177" fontId="5" fillId="8" borderId="4" xfId="1" applyNumberFormat="1" applyFont="1" applyFill="1" applyBorder="1" applyAlignment="1">
      <alignment horizontal="center" vertical="center"/>
    </xf>
    <xf numFmtId="177" fontId="5" fillId="8" borderId="0" xfId="1" applyNumberFormat="1" applyFont="1" applyFill="1" applyAlignment="1">
      <alignment horizontal="center" vertical="center"/>
    </xf>
    <xf numFmtId="177" fontId="5" fillId="8" borderId="5" xfId="1" applyNumberFormat="1" applyFont="1" applyFill="1" applyBorder="1" applyAlignment="1">
      <alignment horizontal="center" vertical="center"/>
    </xf>
    <xf numFmtId="177" fontId="5" fillId="8" borderId="6" xfId="1" applyNumberFormat="1" applyFont="1" applyFill="1" applyBorder="1" applyAlignment="1">
      <alignment horizontal="center" vertical="center"/>
    </xf>
    <xf numFmtId="177" fontId="5" fillId="8" borderId="7" xfId="1" applyNumberFormat="1" applyFont="1" applyFill="1" applyBorder="1" applyAlignment="1">
      <alignment horizontal="center" vertical="center"/>
    </xf>
    <xf numFmtId="177" fontId="5" fillId="8" borderId="8" xfId="1" applyNumberFormat="1" applyFont="1" applyFill="1" applyBorder="1" applyAlignment="1">
      <alignment horizontal="center" vertical="center"/>
    </xf>
    <xf numFmtId="0" fontId="4" fillId="7" borderId="0" xfId="1" applyFont="1" applyFill="1" applyAlignment="1">
      <alignment vertical="center"/>
    </xf>
    <xf numFmtId="0" fontId="6" fillId="5" borderId="9" xfId="1" applyFont="1" applyFill="1" applyBorder="1" applyAlignment="1">
      <alignment horizontal="center" wrapText="1"/>
    </xf>
    <xf numFmtId="0" fontId="6" fillId="5" borderId="10" xfId="1" applyFont="1" applyFill="1" applyBorder="1" applyAlignment="1">
      <alignment horizontal="center" wrapText="1"/>
    </xf>
    <xf numFmtId="0" fontId="6" fillId="5" borderId="11" xfId="1" applyFont="1" applyFill="1" applyBorder="1" applyAlignment="1">
      <alignment horizontal="center" wrapText="1"/>
    </xf>
    <xf numFmtId="178" fontId="7" fillId="9" borderId="9" xfId="1" applyNumberFormat="1" applyFont="1" applyFill="1" applyBorder="1" applyAlignment="1">
      <alignment horizontal="center" vertical="center" wrapText="1"/>
    </xf>
    <xf numFmtId="178" fontId="7" fillId="9" borderId="10" xfId="1" applyNumberFormat="1" applyFont="1" applyFill="1" applyBorder="1" applyAlignment="1">
      <alignment horizontal="center" vertical="center" wrapText="1"/>
    </xf>
    <xf numFmtId="178" fontId="7" fillId="9" borderId="11" xfId="1" applyNumberFormat="1" applyFont="1" applyFill="1" applyBorder="1" applyAlignment="1">
      <alignment horizontal="center" vertical="center" wrapText="1"/>
    </xf>
    <xf numFmtId="179" fontId="7" fillId="9" borderId="9" xfId="1" applyNumberFormat="1" applyFont="1" applyFill="1" applyBorder="1" applyAlignment="1">
      <alignment horizontal="center" vertical="center" wrapText="1"/>
    </xf>
    <xf numFmtId="179" fontId="7" fillId="9" borderId="10" xfId="1" applyNumberFormat="1" applyFont="1" applyFill="1" applyBorder="1" applyAlignment="1">
      <alignment horizontal="center" vertical="center" wrapText="1"/>
    </xf>
    <xf numFmtId="179" fontId="7" fillId="9" borderId="11" xfId="1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標準" xfId="0" builtinId="0"/>
  </cellStyles>
  <dxfs count="8">
    <dxf>
      <font>
        <color rgb="FF9C0006"/>
      </font>
      <fill>
        <patternFill>
          <bgColor rgb="FFFCE4D6"/>
        </patternFill>
      </fill>
    </dxf>
    <dxf>
      <font>
        <color rgb="FF006100"/>
      </font>
      <fill>
        <patternFill>
          <bgColor rgb="FFE2F0D9"/>
        </patternFill>
      </fill>
    </dxf>
    <dxf>
      <font>
        <color rgb="FF9C0006"/>
      </font>
      <fill>
        <patternFill>
          <bgColor rgb="FFFCE4D6"/>
        </patternFill>
      </fill>
    </dxf>
    <dxf>
      <font>
        <color rgb="FF006100"/>
      </font>
      <fill>
        <patternFill>
          <bgColor rgb="FFE2F0D9"/>
        </patternFill>
      </fill>
    </dxf>
    <dxf>
      <font>
        <color rgb="FF9C0006"/>
      </font>
      <fill>
        <patternFill>
          <bgColor rgb="FFFCE4D6"/>
        </patternFill>
      </fill>
    </dxf>
    <dxf>
      <font>
        <color rgb="FF006100"/>
      </font>
      <fill>
        <patternFill>
          <bgColor rgb="FFE2F0D9"/>
        </patternFill>
      </fill>
    </dxf>
    <dxf>
      <font>
        <color rgb="FF9C0006"/>
      </font>
      <fill>
        <patternFill>
          <bgColor rgb="FFFCE4D6"/>
        </patternFill>
      </fill>
    </dxf>
    <dxf>
      <font>
        <color rgb="FF006100"/>
      </font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宿泊売上</c:v>
          </c:tx>
          <c:marker>
            <c:symbol val="none"/>
          </c:marker>
          <c:cat>
            <c:numRef>
              <c:f>月次入力!$A$5:$A$28</c:f>
              <c:numCache>
                <c:formatCode>yy"年"m"月"</c:formatCode>
                <c:ptCount val="24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</c:numCache>
            </c:numRef>
          </c:cat>
          <c:val>
            <c:numRef>
              <c:f>月次入力!$J$5:$J$28</c:f>
              <c:numCache>
                <c:formatCode>#,##0"円"</c:formatCode>
                <c:ptCount val="24"/>
                <c:pt idx="0">
                  <c:v>18042000</c:v>
                </c:pt>
                <c:pt idx="1">
                  <c:v>12900000</c:v>
                </c:pt>
                <c:pt idx="2">
                  <c:v>18291000</c:v>
                </c:pt>
                <c:pt idx="3">
                  <c:v>18800000</c:v>
                </c:pt>
                <c:pt idx="4">
                  <c:v>24804000</c:v>
                </c:pt>
                <c:pt idx="5">
                  <c:v>13816000</c:v>
                </c:pt>
                <c:pt idx="6">
                  <c:v>20612500</c:v>
                </c:pt>
                <c:pt idx="7">
                  <c:v>29526000</c:v>
                </c:pt>
                <c:pt idx="8">
                  <c:v>17158000</c:v>
                </c:pt>
                <c:pt idx="9">
                  <c:v>20160000</c:v>
                </c:pt>
                <c:pt idx="10">
                  <c:v>21186000</c:v>
                </c:pt>
                <c:pt idx="11">
                  <c:v>27359000</c:v>
                </c:pt>
                <c:pt idx="12">
                  <c:v>19200000</c:v>
                </c:pt>
                <c:pt idx="13">
                  <c:v>14640500</c:v>
                </c:pt>
                <c:pt idx="14">
                  <c:v>19505000</c:v>
                </c:pt>
                <c:pt idx="15">
                  <c:v>20224500</c:v>
                </c:pt>
                <c:pt idx="16">
                  <c:v>26215000</c:v>
                </c:pt>
                <c:pt idx="17">
                  <c:v>15060500</c:v>
                </c:pt>
                <c:pt idx="18">
                  <c:v>21900000</c:v>
                </c:pt>
                <c:pt idx="19">
                  <c:v>30397000</c:v>
                </c:pt>
                <c:pt idx="20">
                  <c:v>18477500</c:v>
                </c:pt>
                <c:pt idx="21">
                  <c:v>21681000</c:v>
                </c:pt>
                <c:pt idx="22">
                  <c:v>22491000</c:v>
                </c:pt>
                <c:pt idx="23">
                  <c:v>28784000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53F-C245-847F-648FB2209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yy&quot;年&quot;m&quot;月&quot;" sourceLinked="1"/>
        <c:majorTickMark val="none"/>
        <c:minorTickMark val="none"/>
        <c:tickLblPos val="nextTo"/>
        <c:crossAx val="48672768"/>
        <c:crosses val="autoZero"/>
        <c:auto val="1"/>
        <c:lblOffset val="100"/>
        <c:baseTimeUnit val="months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&quot;円&quot;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稼働率</c:v>
          </c:tx>
          <c:marker>
            <c:symbol val="none"/>
          </c:marker>
          <c:cat>
            <c:numRef>
              <c:f>月次入力!$A$5:$A$28</c:f>
              <c:numCache>
                <c:formatCode>yy"年"m"月"</c:formatCode>
                <c:ptCount val="24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</c:numCache>
            </c:numRef>
          </c:cat>
          <c:val>
            <c:numRef>
              <c:f>月次入力!$M$5:$M$28</c:f>
              <c:numCache>
                <c:formatCode>0.0%</c:formatCode>
                <c:ptCount val="24"/>
                <c:pt idx="0">
                  <c:v>0.68070175438596492</c:v>
                </c:pt>
                <c:pt idx="1">
                  <c:v>0.6097560975609756</c:v>
                </c:pt>
                <c:pt idx="2">
                  <c:v>0.70034843205574915</c:v>
                </c:pt>
                <c:pt idx="3">
                  <c:v>0.71942446043165464</c:v>
                </c:pt>
                <c:pt idx="4">
                  <c:v>0.80033557046979864</c:v>
                </c:pt>
                <c:pt idx="5">
                  <c:v>0.59022556390977443</c:v>
                </c:pt>
                <c:pt idx="6">
                  <c:v>0.74041811846689898</c:v>
                </c:pt>
                <c:pt idx="7">
                  <c:v>0.88963210702341133</c:v>
                </c:pt>
                <c:pt idx="8">
                  <c:v>0.67086330935251803</c:v>
                </c:pt>
                <c:pt idx="9">
                  <c:v>0.72916666666666663</c:v>
                </c:pt>
                <c:pt idx="10">
                  <c:v>0.76978417266187049</c:v>
                </c:pt>
                <c:pt idx="11">
                  <c:v>0.83946488294314381</c:v>
                </c:pt>
                <c:pt idx="12">
                  <c:v>0.69930069930069927</c:v>
                </c:pt>
                <c:pt idx="13">
                  <c:v>0.6400778210116731</c:v>
                </c:pt>
                <c:pt idx="14">
                  <c:v>0.72048611111111116</c:v>
                </c:pt>
                <c:pt idx="15">
                  <c:v>0.75</c:v>
                </c:pt>
                <c:pt idx="16">
                  <c:v>0.8193979933110368</c:v>
                </c:pt>
                <c:pt idx="17">
                  <c:v>0.61985018726591756</c:v>
                </c:pt>
                <c:pt idx="18">
                  <c:v>0.76041666666666663</c:v>
                </c:pt>
                <c:pt idx="19">
                  <c:v>0.89966555183946484</c:v>
                </c:pt>
                <c:pt idx="20">
                  <c:v>0.69964028776978415</c:v>
                </c:pt>
                <c:pt idx="21">
                  <c:v>0.76041666666666663</c:v>
                </c:pt>
                <c:pt idx="22">
                  <c:v>0.79032258064516125</c:v>
                </c:pt>
                <c:pt idx="23">
                  <c:v>0.85953177257525082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33C-8A45-BFAC-9B8845723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yy&quot;年&quot;m&quot;月&quot;" sourceLinked="1"/>
        <c:majorTickMark val="none"/>
        <c:minorTickMark val="none"/>
        <c:tickLblPos val="nextTo"/>
        <c:crossAx val="48672768"/>
        <c:crosses val="autoZero"/>
        <c:auto val="1"/>
        <c:lblOffset val="100"/>
        <c:baseTimeUnit val="months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%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ADR</c:v>
          </c:tx>
          <c:marker>
            <c:symbol val="none"/>
          </c:marker>
          <c:cat>
            <c:numRef>
              <c:f>月次入力!$A$5:$A$28</c:f>
              <c:numCache>
                <c:formatCode>yy"年"m"月"</c:formatCode>
                <c:ptCount val="24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</c:numCache>
            </c:numRef>
          </c:cat>
          <c:val>
            <c:numRef>
              <c:f>月次入力!$N$5:$N$28</c:f>
              <c:numCache>
                <c:formatCode>#,##0"円"</c:formatCode>
                <c:ptCount val="24"/>
                <c:pt idx="0">
                  <c:v>46500</c:v>
                </c:pt>
                <c:pt idx="1">
                  <c:v>43000</c:v>
                </c:pt>
                <c:pt idx="2">
                  <c:v>45500</c:v>
                </c:pt>
                <c:pt idx="3">
                  <c:v>47000</c:v>
                </c:pt>
                <c:pt idx="4">
                  <c:v>52000</c:v>
                </c:pt>
                <c:pt idx="5">
                  <c:v>44000</c:v>
                </c:pt>
                <c:pt idx="6">
                  <c:v>48500</c:v>
                </c:pt>
                <c:pt idx="7">
                  <c:v>55500</c:v>
                </c:pt>
                <c:pt idx="8">
                  <c:v>46000</c:v>
                </c:pt>
                <c:pt idx="9">
                  <c:v>48000</c:v>
                </c:pt>
                <c:pt idx="10">
                  <c:v>49500</c:v>
                </c:pt>
                <c:pt idx="11">
                  <c:v>54500</c:v>
                </c:pt>
                <c:pt idx="12">
                  <c:v>48000</c:v>
                </c:pt>
                <c:pt idx="13">
                  <c:v>44500</c:v>
                </c:pt>
                <c:pt idx="14">
                  <c:v>47000</c:v>
                </c:pt>
                <c:pt idx="15">
                  <c:v>48500</c:v>
                </c:pt>
                <c:pt idx="16">
                  <c:v>53500</c:v>
                </c:pt>
                <c:pt idx="17">
                  <c:v>45500</c:v>
                </c:pt>
                <c:pt idx="18">
                  <c:v>50000</c:v>
                </c:pt>
                <c:pt idx="19">
                  <c:v>56500</c:v>
                </c:pt>
                <c:pt idx="20">
                  <c:v>47500</c:v>
                </c:pt>
                <c:pt idx="21">
                  <c:v>49500</c:v>
                </c:pt>
                <c:pt idx="22">
                  <c:v>51000</c:v>
                </c:pt>
                <c:pt idx="23">
                  <c:v>56000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4A-D94F-90DC-4442A6EDD5AF}"/>
            </c:ext>
          </c:extLst>
        </c:ser>
        <c:ser>
          <c:idx val="1"/>
          <c:order val="1"/>
          <c:tx>
            <c:v>RevPAR</c:v>
          </c:tx>
          <c:marker>
            <c:symbol val="none"/>
          </c:marker>
          <c:cat>
            <c:numRef>
              <c:f>月次入力!$A$5:$A$28</c:f>
              <c:numCache>
                <c:formatCode>yy"年"m"月"</c:formatCode>
                <c:ptCount val="24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</c:numCache>
            </c:numRef>
          </c:cat>
          <c:val>
            <c:numRef>
              <c:f>月次入力!$O$5:$O$28</c:f>
              <c:numCache>
                <c:formatCode>#,##0"円"</c:formatCode>
                <c:ptCount val="24"/>
                <c:pt idx="0">
                  <c:v>31652.63157894737</c:v>
                </c:pt>
                <c:pt idx="1">
                  <c:v>26219.512195121952</c:v>
                </c:pt>
                <c:pt idx="2">
                  <c:v>31865.853658536584</c:v>
                </c:pt>
                <c:pt idx="3">
                  <c:v>33812.94964028777</c:v>
                </c:pt>
                <c:pt idx="4">
                  <c:v>41617.449664429529</c:v>
                </c:pt>
                <c:pt idx="5">
                  <c:v>25969.924812030076</c:v>
                </c:pt>
                <c:pt idx="6">
                  <c:v>35910.278745644602</c:v>
                </c:pt>
                <c:pt idx="7">
                  <c:v>49374.581939799333</c:v>
                </c:pt>
                <c:pt idx="8">
                  <c:v>30859.712230215828</c:v>
                </c:pt>
                <c:pt idx="9">
                  <c:v>35000</c:v>
                </c:pt>
                <c:pt idx="10">
                  <c:v>38104.316546762588</c:v>
                </c:pt>
                <c:pt idx="11">
                  <c:v>45750.836120401334</c:v>
                </c:pt>
                <c:pt idx="12">
                  <c:v>33566.433566433567</c:v>
                </c:pt>
                <c:pt idx="13">
                  <c:v>28483.463035019457</c:v>
                </c:pt>
                <c:pt idx="14">
                  <c:v>33862.847222222219</c:v>
                </c:pt>
                <c:pt idx="15">
                  <c:v>36375</c:v>
                </c:pt>
                <c:pt idx="16">
                  <c:v>43837.79264214047</c:v>
                </c:pt>
                <c:pt idx="17">
                  <c:v>28203.18352059925</c:v>
                </c:pt>
                <c:pt idx="18">
                  <c:v>38020.833333333336</c:v>
                </c:pt>
                <c:pt idx="19">
                  <c:v>50831.103678929765</c:v>
                </c:pt>
                <c:pt idx="20">
                  <c:v>33232.91366906475</c:v>
                </c:pt>
                <c:pt idx="21">
                  <c:v>37640.625</c:v>
                </c:pt>
                <c:pt idx="22">
                  <c:v>40306.451612903227</c:v>
                </c:pt>
                <c:pt idx="23">
                  <c:v>48133.779264214048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C4A-D94F-90DC-4442A6ED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yy&quot;年&quot;m&quot;月&quot;" sourceLinked="1"/>
        <c:majorTickMark val="none"/>
        <c:minorTickMark val="none"/>
        <c:tickLblPos val="nextTo"/>
        <c:crossAx val="48672768"/>
        <c:crosses val="autoZero"/>
        <c:auto val="1"/>
        <c:lblOffset val="100"/>
        <c:baseTimeUnit val="months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&quot;円&quot;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宿泊人数</c:v>
          </c:tx>
          <c:marker>
            <c:symbol val="none"/>
          </c:marker>
          <c:cat>
            <c:numRef>
              <c:f>月次入力!$A$5:$A$28</c:f>
              <c:numCache>
                <c:formatCode>yy"年"m"月"</c:formatCode>
                <c:ptCount val="24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</c:numCache>
            </c:numRef>
          </c:cat>
          <c:val>
            <c:numRef>
              <c:f>月次入力!$K$5:$K$28</c:f>
              <c:numCache>
                <c:formatCode>0</c:formatCode>
                <c:ptCount val="24"/>
                <c:pt idx="0">
                  <c:v>834</c:v>
                </c:pt>
                <c:pt idx="1">
                  <c:v>630</c:v>
                </c:pt>
                <c:pt idx="2">
                  <c:v>876</c:v>
                </c:pt>
                <c:pt idx="3">
                  <c:v>880</c:v>
                </c:pt>
                <c:pt idx="4">
                  <c:v>1088</c:v>
                </c:pt>
                <c:pt idx="5">
                  <c:v>666</c:v>
                </c:pt>
                <c:pt idx="6">
                  <c:v>952</c:v>
                </c:pt>
                <c:pt idx="7">
                  <c:v>1250</c:v>
                </c:pt>
                <c:pt idx="8">
                  <c:v>809</c:v>
                </c:pt>
                <c:pt idx="9">
                  <c:v>924</c:v>
                </c:pt>
                <c:pt idx="10">
                  <c:v>954</c:v>
                </c:pt>
                <c:pt idx="11">
                  <c:v>1165</c:v>
                </c:pt>
                <c:pt idx="12">
                  <c:v>864</c:v>
                </c:pt>
                <c:pt idx="13">
                  <c:v>694</c:v>
                </c:pt>
                <c:pt idx="14">
                  <c:v>909</c:v>
                </c:pt>
                <c:pt idx="15">
                  <c:v>926</c:v>
                </c:pt>
                <c:pt idx="16">
                  <c:v>1127</c:v>
                </c:pt>
                <c:pt idx="17">
                  <c:v>708</c:v>
                </c:pt>
                <c:pt idx="18">
                  <c:v>986</c:v>
                </c:pt>
                <c:pt idx="19">
                  <c:v>1270</c:v>
                </c:pt>
                <c:pt idx="20">
                  <c:v>848</c:v>
                </c:pt>
                <c:pt idx="21">
                  <c:v>972</c:v>
                </c:pt>
                <c:pt idx="22">
                  <c:v>992</c:v>
                </c:pt>
                <c:pt idx="23">
                  <c:v>1203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DA-B941-B8C8-BCAE8AFBDCEC}"/>
            </c:ext>
          </c:extLst>
        </c:ser>
        <c:ser>
          <c:idx val="1"/>
          <c:order val="1"/>
          <c:tx>
            <c:v>販売室数</c:v>
          </c:tx>
          <c:marker>
            <c:symbol val="none"/>
          </c:marker>
          <c:cat>
            <c:numRef>
              <c:f>月次入力!$A$5:$A$28</c:f>
              <c:numCache>
                <c:formatCode>yy"年"m"月"</c:formatCode>
                <c:ptCount val="24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</c:numCache>
            </c:numRef>
          </c:cat>
          <c:val>
            <c:numRef>
              <c:f>月次入力!$L$5:$L$28</c:f>
              <c:numCache>
                <c:formatCode>0</c:formatCode>
                <c:ptCount val="24"/>
                <c:pt idx="0">
                  <c:v>388</c:v>
                </c:pt>
                <c:pt idx="1">
                  <c:v>300</c:v>
                </c:pt>
                <c:pt idx="2">
                  <c:v>402</c:v>
                </c:pt>
                <c:pt idx="3">
                  <c:v>400</c:v>
                </c:pt>
                <c:pt idx="4">
                  <c:v>477</c:v>
                </c:pt>
                <c:pt idx="5">
                  <c:v>314</c:v>
                </c:pt>
                <c:pt idx="6">
                  <c:v>425</c:v>
                </c:pt>
                <c:pt idx="7">
                  <c:v>532</c:v>
                </c:pt>
                <c:pt idx="8">
                  <c:v>373</c:v>
                </c:pt>
                <c:pt idx="9">
                  <c:v>420</c:v>
                </c:pt>
                <c:pt idx="10">
                  <c:v>428</c:v>
                </c:pt>
                <c:pt idx="11">
                  <c:v>502</c:v>
                </c:pt>
                <c:pt idx="12">
                  <c:v>400</c:v>
                </c:pt>
                <c:pt idx="13">
                  <c:v>329</c:v>
                </c:pt>
                <c:pt idx="14">
                  <c:v>415</c:v>
                </c:pt>
                <c:pt idx="15">
                  <c:v>417</c:v>
                </c:pt>
                <c:pt idx="16">
                  <c:v>490</c:v>
                </c:pt>
                <c:pt idx="17">
                  <c:v>331</c:v>
                </c:pt>
                <c:pt idx="18">
                  <c:v>438</c:v>
                </c:pt>
                <c:pt idx="19">
                  <c:v>538</c:v>
                </c:pt>
                <c:pt idx="20">
                  <c:v>389</c:v>
                </c:pt>
                <c:pt idx="21">
                  <c:v>438</c:v>
                </c:pt>
                <c:pt idx="22">
                  <c:v>441</c:v>
                </c:pt>
                <c:pt idx="23">
                  <c:v>514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CDA-B941-B8C8-BCAE8AFBD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yy&quot;年&quot;m&quot;月&quot;" sourceLinked="1"/>
        <c:majorTickMark val="none"/>
        <c:minorTickMark val="none"/>
        <c:tickLblPos val="nextTo"/>
        <c:crossAx val="48672768"/>
        <c:crosses val="autoZero"/>
        <c:auto val="1"/>
        <c:lblOffset val="100"/>
        <c:baseTimeUnit val="months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28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8</xdr:col>
      <xdr:colOff>0</xdr:colOff>
      <xdr:row>45</xdr:row>
      <xdr:rowOff>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15</xdr:col>
      <xdr:colOff>0</xdr:colOff>
      <xdr:row>45</xdr:row>
      <xdr:rowOff>0</xdr:rowOff>
    </xdr:to>
    <xdr:graphicFrame macro="">
      <xdr:nvGraphicFramePr>
        <xdr:cNvPr id="5" name="Chart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workbookViewId="0">
      <selection activeCell="D35" sqref="D35"/>
    </sheetView>
  </sheetViews>
  <sheetFormatPr baseColWidth="10" defaultColWidth="8.83203125" defaultRowHeight="14"/>
  <cols>
    <col min="1" max="1" width="14" customWidth="1"/>
    <col min="2" max="2" width="8" customWidth="1"/>
    <col min="3" max="3" width="7" customWidth="1"/>
    <col min="4" max="4" width="9" customWidth="1"/>
    <col min="5" max="6" width="10" customWidth="1"/>
    <col min="7" max="7" width="9" customWidth="1"/>
    <col min="8" max="8" width="18" customWidth="1"/>
    <col min="9" max="9" width="13" customWidth="1"/>
    <col min="10" max="10" width="14" customWidth="1"/>
    <col min="11" max="12" width="11" customWidth="1"/>
    <col min="13" max="13" width="10" customWidth="1"/>
    <col min="14" max="15" width="12" customWidth="1"/>
    <col min="16" max="16" width="17" customWidth="1"/>
    <col min="17" max="17" width="18" customWidth="1"/>
  </cols>
  <sheetData>
    <row r="1" spans="1:17" ht="40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4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40" customHeight="1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56" customHeight="1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  <c r="P4" s="3" t="s">
        <v>18</v>
      </c>
      <c r="Q4" s="4" t="s">
        <v>19</v>
      </c>
    </row>
    <row r="5" spans="1:17">
      <c r="A5" s="6">
        <f t="shared" ref="A5:A28" si="0">IF(OR(B5="",C5=""),"",DATE(B5,C5,1))</f>
        <v>45658</v>
      </c>
      <c r="B5" s="1">
        <v>2025</v>
      </c>
      <c r="C5" s="1">
        <v>1</v>
      </c>
      <c r="D5" s="16">
        <f t="shared" ref="D5:D28" si="1">IF(A5="","",DAY(EOMONTH(A5,0)))</f>
        <v>31</v>
      </c>
      <c r="E5" s="17">
        <v>2</v>
      </c>
      <c r="F5" s="16">
        <f t="shared" ref="F5:F28" si="2">IF(D5="","",MAX(0,D5-E5))</f>
        <v>29</v>
      </c>
      <c r="G5" s="17">
        <v>20</v>
      </c>
      <c r="H5" s="17">
        <v>10</v>
      </c>
      <c r="I5" s="16">
        <f t="shared" ref="I5:I28" si="3">IF(OR(F5="",G5=""),"",MAX(0,F5*G5-H5))</f>
        <v>570</v>
      </c>
      <c r="J5" s="8">
        <v>18042000</v>
      </c>
      <c r="K5" s="17">
        <v>834</v>
      </c>
      <c r="L5" s="17">
        <v>388</v>
      </c>
      <c r="M5" s="10">
        <f t="shared" ref="M5:M28" si="4">IFERROR(L5/I5,"")</f>
        <v>0.68070175438596492</v>
      </c>
      <c r="N5" s="12">
        <f t="shared" ref="N5:N28" si="5">IFERROR(J5/L5,"")</f>
        <v>46500</v>
      </c>
      <c r="O5" s="12">
        <f t="shared" ref="O5:O28" si="6">IFERROR(J5/I5,"")</f>
        <v>31652.63157894737</v>
      </c>
      <c r="P5" s="12">
        <f t="shared" ref="P5:P28" si="7">IFERROR(J5/K5,"")</f>
        <v>21633.093525179855</v>
      </c>
      <c r="Q5" s="14">
        <f t="shared" ref="Q5:Q28" si="8">IFERROR(K5/L5,"")</f>
        <v>2.1494845360824741</v>
      </c>
    </row>
    <row r="6" spans="1:17">
      <c r="A6" s="6">
        <f t="shared" si="0"/>
        <v>45689</v>
      </c>
      <c r="B6" s="1">
        <v>2025</v>
      </c>
      <c r="C6" s="1">
        <v>2</v>
      </c>
      <c r="D6" s="16">
        <f t="shared" si="1"/>
        <v>28</v>
      </c>
      <c r="E6" s="17">
        <v>3</v>
      </c>
      <c r="F6" s="16">
        <f t="shared" si="2"/>
        <v>25</v>
      </c>
      <c r="G6" s="17">
        <v>20</v>
      </c>
      <c r="H6" s="17">
        <v>8</v>
      </c>
      <c r="I6" s="16">
        <f t="shared" si="3"/>
        <v>492</v>
      </c>
      <c r="J6" s="8">
        <v>12900000</v>
      </c>
      <c r="K6" s="17">
        <v>630</v>
      </c>
      <c r="L6" s="17">
        <v>300</v>
      </c>
      <c r="M6" s="10">
        <f t="shared" si="4"/>
        <v>0.6097560975609756</v>
      </c>
      <c r="N6" s="12">
        <f t="shared" si="5"/>
        <v>43000</v>
      </c>
      <c r="O6" s="12">
        <f t="shared" si="6"/>
        <v>26219.512195121952</v>
      </c>
      <c r="P6" s="12">
        <f t="shared" si="7"/>
        <v>20476.190476190477</v>
      </c>
      <c r="Q6" s="14">
        <f t="shared" si="8"/>
        <v>2.1</v>
      </c>
    </row>
    <row r="7" spans="1:17">
      <c r="A7" s="6">
        <f t="shared" si="0"/>
        <v>45717</v>
      </c>
      <c r="B7" s="1">
        <v>2025</v>
      </c>
      <c r="C7" s="1">
        <v>3</v>
      </c>
      <c r="D7" s="16">
        <f t="shared" si="1"/>
        <v>31</v>
      </c>
      <c r="E7" s="17">
        <v>2</v>
      </c>
      <c r="F7" s="16">
        <f t="shared" si="2"/>
        <v>29</v>
      </c>
      <c r="G7" s="17">
        <v>20</v>
      </c>
      <c r="H7" s="17">
        <v>6</v>
      </c>
      <c r="I7" s="16">
        <f t="shared" si="3"/>
        <v>574</v>
      </c>
      <c r="J7" s="8">
        <v>18291000</v>
      </c>
      <c r="K7" s="17">
        <v>876</v>
      </c>
      <c r="L7" s="17">
        <v>402</v>
      </c>
      <c r="M7" s="10">
        <f t="shared" si="4"/>
        <v>0.70034843205574915</v>
      </c>
      <c r="N7" s="12">
        <f t="shared" si="5"/>
        <v>45500</v>
      </c>
      <c r="O7" s="12">
        <f t="shared" si="6"/>
        <v>31865.853658536584</v>
      </c>
      <c r="P7" s="12">
        <f t="shared" si="7"/>
        <v>20880.136986301372</v>
      </c>
      <c r="Q7" s="14">
        <f t="shared" si="8"/>
        <v>2.1791044776119404</v>
      </c>
    </row>
    <row r="8" spans="1:17">
      <c r="A8" s="6">
        <f t="shared" si="0"/>
        <v>45748</v>
      </c>
      <c r="B8" s="1">
        <v>2025</v>
      </c>
      <c r="C8" s="1">
        <v>4</v>
      </c>
      <c r="D8" s="16">
        <f t="shared" si="1"/>
        <v>30</v>
      </c>
      <c r="E8" s="17">
        <v>2</v>
      </c>
      <c r="F8" s="16">
        <f t="shared" si="2"/>
        <v>28</v>
      </c>
      <c r="G8" s="17">
        <v>20</v>
      </c>
      <c r="H8" s="17">
        <v>4</v>
      </c>
      <c r="I8" s="16">
        <f t="shared" si="3"/>
        <v>556</v>
      </c>
      <c r="J8" s="8">
        <v>18800000</v>
      </c>
      <c r="K8" s="17">
        <v>880</v>
      </c>
      <c r="L8" s="17">
        <v>400</v>
      </c>
      <c r="M8" s="10">
        <f t="shared" si="4"/>
        <v>0.71942446043165464</v>
      </c>
      <c r="N8" s="12">
        <f t="shared" si="5"/>
        <v>47000</v>
      </c>
      <c r="O8" s="12">
        <f t="shared" si="6"/>
        <v>33812.94964028777</v>
      </c>
      <c r="P8" s="12">
        <f t="shared" si="7"/>
        <v>21363.636363636364</v>
      </c>
      <c r="Q8" s="14">
        <f t="shared" si="8"/>
        <v>2.2000000000000002</v>
      </c>
    </row>
    <row r="9" spans="1:17">
      <c r="A9" s="6">
        <f t="shared" si="0"/>
        <v>45778</v>
      </c>
      <c r="B9" s="1">
        <v>2025</v>
      </c>
      <c r="C9" s="1">
        <v>5</v>
      </c>
      <c r="D9" s="16">
        <f t="shared" si="1"/>
        <v>31</v>
      </c>
      <c r="E9" s="17">
        <v>1</v>
      </c>
      <c r="F9" s="16">
        <f t="shared" si="2"/>
        <v>30</v>
      </c>
      <c r="G9" s="17">
        <v>20</v>
      </c>
      <c r="H9" s="17">
        <v>4</v>
      </c>
      <c r="I9" s="16">
        <f t="shared" si="3"/>
        <v>596</v>
      </c>
      <c r="J9" s="8">
        <v>24804000</v>
      </c>
      <c r="K9" s="17">
        <v>1088</v>
      </c>
      <c r="L9" s="17">
        <v>477</v>
      </c>
      <c r="M9" s="10">
        <f t="shared" si="4"/>
        <v>0.80033557046979864</v>
      </c>
      <c r="N9" s="12">
        <f t="shared" si="5"/>
        <v>52000</v>
      </c>
      <c r="O9" s="12">
        <f t="shared" si="6"/>
        <v>41617.449664429529</v>
      </c>
      <c r="P9" s="12">
        <f t="shared" si="7"/>
        <v>22797.794117647059</v>
      </c>
      <c r="Q9" s="14">
        <f t="shared" si="8"/>
        <v>2.2809224318658279</v>
      </c>
    </row>
    <row r="10" spans="1:17">
      <c r="A10" s="6">
        <f t="shared" si="0"/>
        <v>45809</v>
      </c>
      <c r="B10" s="1">
        <v>2025</v>
      </c>
      <c r="C10" s="1">
        <v>6</v>
      </c>
      <c r="D10" s="16">
        <f t="shared" si="1"/>
        <v>30</v>
      </c>
      <c r="E10" s="17">
        <v>3</v>
      </c>
      <c r="F10" s="16">
        <f t="shared" si="2"/>
        <v>27</v>
      </c>
      <c r="G10" s="17">
        <v>20</v>
      </c>
      <c r="H10" s="17">
        <v>8</v>
      </c>
      <c r="I10" s="16">
        <f t="shared" si="3"/>
        <v>532</v>
      </c>
      <c r="J10" s="8">
        <v>13816000</v>
      </c>
      <c r="K10" s="17">
        <v>666</v>
      </c>
      <c r="L10" s="17">
        <v>314</v>
      </c>
      <c r="M10" s="10">
        <f t="shared" si="4"/>
        <v>0.59022556390977443</v>
      </c>
      <c r="N10" s="12">
        <f t="shared" si="5"/>
        <v>44000</v>
      </c>
      <c r="O10" s="12">
        <f t="shared" si="6"/>
        <v>25969.924812030076</v>
      </c>
      <c r="P10" s="12">
        <f t="shared" si="7"/>
        <v>20744.744744744745</v>
      </c>
      <c r="Q10" s="14">
        <f t="shared" si="8"/>
        <v>2.121019108280255</v>
      </c>
    </row>
    <row r="11" spans="1:17">
      <c r="A11" s="6">
        <f t="shared" si="0"/>
        <v>45839</v>
      </c>
      <c r="B11" s="1">
        <v>2025</v>
      </c>
      <c r="C11" s="1">
        <v>7</v>
      </c>
      <c r="D11" s="16">
        <f t="shared" si="1"/>
        <v>31</v>
      </c>
      <c r="E11" s="17">
        <v>2</v>
      </c>
      <c r="F11" s="16">
        <f t="shared" si="2"/>
        <v>29</v>
      </c>
      <c r="G11" s="17">
        <v>20</v>
      </c>
      <c r="H11" s="17">
        <v>6</v>
      </c>
      <c r="I11" s="16">
        <f t="shared" si="3"/>
        <v>574</v>
      </c>
      <c r="J11" s="8">
        <v>20612500</v>
      </c>
      <c r="K11" s="17">
        <v>952</v>
      </c>
      <c r="L11" s="17">
        <v>425</v>
      </c>
      <c r="M11" s="10">
        <f t="shared" si="4"/>
        <v>0.74041811846689898</v>
      </c>
      <c r="N11" s="12">
        <f t="shared" si="5"/>
        <v>48500</v>
      </c>
      <c r="O11" s="12">
        <f t="shared" si="6"/>
        <v>35910.278745644602</v>
      </c>
      <c r="P11" s="12">
        <f t="shared" si="7"/>
        <v>21651.785714285714</v>
      </c>
      <c r="Q11" s="14">
        <f t="shared" si="8"/>
        <v>2.2400000000000002</v>
      </c>
    </row>
    <row r="12" spans="1:17">
      <c r="A12" s="6">
        <f t="shared" si="0"/>
        <v>45870</v>
      </c>
      <c r="B12" s="1">
        <v>2025</v>
      </c>
      <c r="C12" s="1">
        <v>8</v>
      </c>
      <c r="D12" s="16">
        <f t="shared" si="1"/>
        <v>31</v>
      </c>
      <c r="E12" s="17">
        <v>1</v>
      </c>
      <c r="F12" s="16">
        <f t="shared" si="2"/>
        <v>30</v>
      </c>
      <c r="G12" s="17">
        <v>20</v>
      </c>
      <c r="H12" s="17">
        <v>2</v>
      </c>
      <c r="I12" s="16">
        <f t="shared" si="3"/>
        <v>598</v>
      </c>
      <c r="J12" s="8">
        <v>29526000</v>
      </c>
      <c r="K12" s="17">
        <v>1250</v>
      </c>
      <c r="L12" s="17">
        <v>532</v>
      </c>
      <c r="M12" s="10">
        <f t="shared" si="4"/>
        <v>0.88963210702341133</v>
      </c>
      <c r="N12" s="12">
        <f t="shared" si="5"/>
        <v>55500</v>
      </c>
      <c r="O12" s="12">
        <f t="shared" si="6"/>
        <v>49374.581939799333</v>
      </c>
      <c r="P12" s="12">
        <f t="shared" si="7"/>
        <v>23620.799999999999</v>
      </c>
      <c r="Q12" s="14">
        <f t="shared" si="8"/>
        <v>2.3496240601503757</v>
      </c>
    </row>
    <row r="13" spans="1:17">
      <c r="A13" s="6">
        <f t="shared" si="0"/>
        <v>45901</v>
      </c>
      <c r="B13" s="1">
        <v>2025</v>
      </c>
      <c r="C13" s="1">
        <v>9</v>
      </c>
      <c r="D13" s="16">
        <f t="shared" si="1"/>
        <v>30</v>
      </c>
      <c r="E13" s="17">
        <v>2</v>
      </c>
      <c r="F13" s="16">
        <f t="shared" si="2"/>
        <v>28</v>
      </c>
      <c r="G13" s="17">
        <v>20</v>
      </c>
      <c r="H13" s="17">
        <v>4</v>
      </c>
      <c r="I13" s="16">
        <f t="shared" si="3"/>
        <v>556</v>
      </c>
      <c r="J13" s="8">
        <v>17158000</v>
      </c>
      <c r="K13" s="17">
        <v>809</v>
      </c>
      <c r="L13" s="17">
        <v>373</v>
      </c>
      <c r="M13" s="10">
        <f t="shared" si="4"/>
        <v>0.67086330935251803</v>
      </c>
      <c r="N13" s="12">
        <f t="shared" si="5"/>
        <v>46000</v>
      </c>
      <c r="O13" s="12">
        <f t="shared" si="6"/>
        <v>30859.712230215828</v>
      </c>
      <c r="P13" s="12">
        <f t="shared" si="7"/>
        <v>21208.899876390606</v>
      </c>
      <c r="Q13" s="14">
        <f t="shared" si="8"/>
        <v>2.1689008042895441</v>
      </c>
    </row>
    <row r="14" spans="1:17">
      <c r="A14" s="6">
        <f t="shared" si="0"/>
        <v>45931</v>
      </c>
      <c r="B14" s="1">
        <v>2025</v>
      </c>
      <c r="C14" s="1">
        <v>10</v>
      </c>
      <c r="D14" s="16">
        <f t="shared" si="1"/>
        <v>31</v>
      </c>
      <c r="E14" s="17">
        <v>2</v>
      </c>
      <c r="F14" s="16">
        <f t="shared" si="2"/>
        <v>29</v>
      </c>
      <c r="G14" s="17">
        <v>20</v>
      </c>
      <c r="H14" s="17">
        <v>4</v>
      </c>
      <c r="I14" s="16">
        <f t="shared" si="3"/>
        <v>576</v>
      </c>
      <c r="J14" s="8">
        <v>20160000</v>
      </c>
      <c r="K14" s="17">
        <v>924</v>
      </c>
      <c r="L14" s="17">
        <v>420</v>
      </c>
      <c r="M14" s="10">
        <f t="shared" si="4"/>
        <v>0.72916666666666663</v>
      </c>
      <c r="N14" s="12">
        <f t="shared" si="5"/>
        <v>48000</v>
      </c>
      <c r="O14" s="12">
        <f t="shared" si="6"/>
        <v>35000</v>
      </c>
      <c r="P14" s="12">
        <f t="shared" si="7"/>
        <v>21818.18181818182</v>
      </c>
      <c r="Q14" s="14">
        <f t="shared" si="8"/>
        <v>2.2000000000000002</v>
      </c>
    </row>
    <row r="15" spans="1:17">
      <c r="A15" s="6">
        <f t="shared" si="0"/>
        <v>45962</v>
      </c>
      <c r="B15" s="1">
        <v>2025</v>
      </c>
      <c r="C15" s="1">
        <v>11</v>
      </c>
      <c r="D15" s="16">
        <f t="shared" si="1"/>
        <v>30</v>
      </c>
      <c r="E15" s="17">
        <v>2</v>
      </c>
      <c r="F15" s="16">
        <f t="shared" si="2"/>
        <v>28</v>
      </c>
      <c r="G15" s="17">
        <v>20</v>
      </c>
      <c r="H15" s="17">
        <v>4</v>
      </c>
      <c r="I15" s="16">
        <f t="shared" si="3"/>
        <v>556</v>
      </c>
      <c r="J15" s="8">
        <v>21186000</v>
      </c>
      <c r="K15" s="17">
        <v>954</v>
      </c>
      <c r="L15" s="17">
        <v>428</v>
      </c>
      <c r="M15" s="10">
        <f t="shared" si="4"/>
        <v>0.76978417266187049</v>
      </c>
      <c r="N15" s="12">
        <f t="shared" si="5"/>
        <v>49500</v>
      </c>
      <c r="O15" s="12">
        <f t="shared" si="6"/>
        <v>38104.316546762588</v>
      </c>
      <c r="P15" s="12">
        <f t="shared" si="7"/>
        <v>22207.547169811322</v>
      </c>
      <c r="Q15" s="14">
        <f t="shared" si="8"/>
        <v>2.2289719626168223</v>
      </c>
    </row>
    <row r="16" spans="1:17">
      <c r="A16" s="6">
        <f t="shared" si="0"/>
        <v>45992</v>
      </c>
      <c r="B16" s="1">
        <v>2025</v>
      </c>
      <c r="C16" s="1">
        <v>12</v>
      </c>
      <c r="D16" s="16">
        <f t="shared" si="1"/>
        <v>31</v>
      </c>
      <c r="E16" s="17">
        <v>1</v>
      </c>
      <c r="F16" s="16">
        <f t="shared" si="2"/>
        <v>30</v>
      </c>
      <c r="G16" s="17">
        <v>20</v>
      </c>
      <c r="H16" s="17">
        <v>2</v>
      </c>
      <c r="I16" s="16">
        <f t="shared" si="3"/>
        <v>598</v>
      </c>
      <c r="J16" s="8">
        <v>27359000</v>
      </c>
      <c r="K16" s="17">
        <v>1165</v>
      </c>
      <c r="L16" s="17">
        <v>502</v>
      </c>
      <c r="M16" s="10">
        <f t="shared" si="4"/>
        <v>0.83946488294314381</v>
      </c>
      <c r="N16" s="12">
        <f t="shared" si="5"/>
        <v>54500</v>
      </c>
      <c r="O16" s="12">
        <f t="shared" si="6"/>
        <v>45750.836120401334</v>
      </c>
      <c r="P16" s="12">
        <f t="shared" si="7"/>
        <v>23484.120171673821</v>
      </c>
      <c r="Q16" s="14">
        <f t="shared" si="8"/>
        <v>2.3207171314741037</v>
      </c>
    </row>
    <row r="17" spans="1:17">
      <c r="A17" s="6">
        <f t="shared" si="0"/>
        <v>46023</v>
      </c>
      <c r="B17" s="1">
        <v>2026</v>
      </c>
      <c r="C17" s="1">
        <v>1</v>
      </c>
      <c r="D17" s="16">
        <f t="shared" si="1"/>
        <v>31</v>
      </c>
      <c r="E17" s="17">
        <v>2</v>
      </c>
      <c r="F17" s="16">
        <f t="shared" si="2"/>
        <v>29</v>
      </c>
      <c r="G17" s="17">
        <v>20</v>
      </c>
      <c r="H17" s="17">
        <v>8</v>
      </c>
      <c r="I17" s="16">
        <f t="shared" si="3"/>
        <v>572</v>
      </c>
      <c r="J17" s="8">
        <v>19200000</v>
      </c>
      <c r="K17" s="17">
        <v>864</v>
      </c>
      <c r="L17" s="17">
        <v>400</v>
      </c>
      <c r="M17" s="10">
        <f t="shared" si="4"/>
        <v>0.69930069930069927</v>
      </c>
      <c r="N17" s="12">
        <f t="shared" si="5"/>
        <v>48000</v>
      </c>
      <c r="O17" s="12">
        <f t="shared" si="6"/>
        <v>33566.433566433567</v>
      </c>
      <c r="P17" s="12">
        <f t="shared" si="7"/>
        <v>22222.222222222223</v>
      </c>
      <c r="Q17" s="14">
        <f t="shared" si="8"/>
        <v>2.16</v>
      </c>
    </row>
    <row r="18" spans="1:17">
      <c r="A18" s="6">
        <f t="shared" si="0"/>
        <v>46054</v>
      </c>
      <c r="B18" s="1">
        <v>2026</v>
      </c>
      <c r="C18" s="1">
        <v>2</v>
      </c>
      <c r="D18" s="16">
        <f t="shared" si="1"/>
        <v>28</v>
      </c>
      <c r="E18" s="17">
        <v>2</v>
      </c>
      <c r="F18" s="16">
        <f t="shared" si="2"/>
        <v>26</v>
      </c>
      <c r="G18" s="17">
        <v>20</v>
      </c>
      <c r="H18" s="17">
        <v>6</v>
      </c>
      <c r="I18" s="16">
        <f t="shared" si="3"/>
        <v>514</v>
      </c>
      <c r="J18" s="8">
        <v>14640500</v>
      </c>
      <c r="K18" s="17">
        <v>694</v>
      </c>
      <c r="L18" s="17">
        <v>329</v>
      </c>
      <c r="M18" s="10">
        <f t="shared" si="4"/>
        <v>0.6400778210116731</v>
      </c>
      <c r="N18" s="12">
        <f t="shared" si="5"/>
        <v>44500</v>
      </c>
      <c r="O18" s="12">
        <f t="shared" si="6"/>
        <v>28483.463035019457</v>
      </c>
      <c r="P18" s="12">
        <f t="shared" si="7"/>
        <v>21095.821325648416</v>
      </c>
      <c r="Q18" s="14">
        <f t="shared" si="8"/>
        <v>2.1094224924012157</v>
      </c>
    </row>
    <row r="19" spans="1:17">
      <c r="A19" s="6">
        <f t="shared" si="0"/>
        <v>46082</v>
      </c>
      <c r="B19" s="1">
        <v>2026</v>
      </c>
      <c r="C19" s="1">
        <v>3</v>
      </c>
      <c r="D19" s="16">
        <f t="shared" si="1"/>
        <v>31</v>
      </c>
      <c r="E19" s="17">
        <v>2</v>
      </c>
      <c r="F19" s="16">
        <f t="shared" si="2"/>
        <v>29</v>
      </c>
      <c r="G19" s="17">
        <v>20</v>
      </c>
      <c r="H19" s="17">
        <v>4</v>
      </c>
      <c r="I19" s="16">
        <f t="shared" si="3"/>
        <v>576</v>
      </c>
      <c r="J19" s="8">
        <v>19505000</v>
      </c>
      <c r="K19" s="17">
        <v>909</v>
      </c>
      <c r="L19" s="17">
        <v>415</v>
      </c>
      <c r="M19" s="10">
        <f t="shared" si="4"/>
        <v>0.72048611111111116</v>
      </c>
      <c r="N19" s="12">
        <f t="shared" si="5"/>
        <v>47000</v>
      </c>
      <c r="O19" s="12">
        <f t="shared" si="6"/>
        <v>33862.847222222219</v>
      </c>
      <c r="P19" s="12">
        <f t="shared" si="7"/>
        <v>21457.645764576457</v>
      </c>
      <c r="Q19" s="14">
        <f t="shared" si="8"/>
        <v>2.1903614457831324</v>
      </c>
    </row>
    <row r="20" spans="1:17">
      <c r="A20" s="6">
        <f t="shared" si="0"/>
        <v>46113</v>
      </c>
      <c r="B20" s="1">
        <v>2026</v>
      </c>
      <c r="C20" s="1">
        <v>4</v>
      </c>
      <c r="D20" s="16">
        <f t="shared" si="1"/>
        <v>30</v>
      </c>
      <c r="E20" s="17">
        <v>2</v>
      </c>
      <c r="F20" s="16">
        <f t="shared" si="2"/>
        <v>28</v>
      </c>
      <c r="G20" s="17">
        <v>20</v>
      </c>
      <c r="H20" s="17">
        <v>4</v>
      </c>
      <c r="I20" s="16">
        <f t="shared" si="3"/>
        <v>556</v>
      </c>
      <c r="J20" s="8">
        <v>20224500</v>
      </c>
      <c r="K20" s="17">
        <v>926</v>
      </c>
      <c r="L20" s="17">
        <v>417</v>
      </c>
      <c r="M20" s="10">
        <f t="shared" si="4"/>
        <v>0.75</v>
      </c>
      <c r="N20" s="12">
        <f t="shared" si="5"/>
        <v>48500</v>
      </c>
      <c r="O20" s="12">
        <f t="shared" si="6"/>
        <v>36375</v>
      </c>
      <c r="P20" s="12">
        <f t="shared" si="7"/>
        <v>21840.712742980562</v>
      </c>
      <c r="Q20" s="14">
        <f t="shared" si="8"/>
        <v>2.2206235011990407</v>
      </c>
    </row>
    <row r="21" spans="1:17">
      <c r="A21" s="6">
        <f t="shared" si="0"/>
        <v>46143</v>
      </c>
      <c r="B21" s="1">
        <v>2026</v>
      </c>
      <c r="C21" s="1">
        <v>5</v>
      </c>
      <c r="D21" s="16">
        <f t="shared" si="1"/>
        <v>31</v>
      </c>
      <c r="E21" s="17">
        <v>1</v>
      </c>
      <c r="F21" s="16">
        <f t="shared" si="2"/>
        <v>30</v>
      </c>
      <c r="G21" s="17">
        <v>20</v>
      </c>
      <c r="H21" s="17">
        <v>2</v>
      </c>
      <c r="I21" s="16">
        <f t="shared" si="3"/>
        <v>598</v>
      </c>
      <c r="J21" s="8">
        <v>26215000</v>
      </c>
      <c r="K21" s="17">
        <v>1127</v>
      </c>
      <c r="L21" s="17">
        <v>490</v>
      </c>
      <c r="M21" s="10">
        <f t="shared" si="4"/>
        <v>0.8193979933110368</v>
      </c>
      <c r="N21" s="12">
        <f t="shared" si="5"/>
        <v>53500</v>
      </c>
      <c r="O21" s="12">
        <f t="shared" si="6"/>
        <v>43837.79264214047</v>
      </c>
      <c r="P21" s="12">
        <f t="shared" si="7"/>
        <v>23260.869565217392</v>
      </c>
      <c r="Q21" s="14">
        <f t="shared" si="8"/>
        <v>2.2999999999999998</v>
      </c>
    </row>
    <row r="22" spans="1:17">
      <c r="A22" s="6">
        <f t="shared" si="0"/>
        <v>46174</v>
      </c>
      <c r="B22" s="1">
        <v>2026</v>
      </c>
      <c r="C22" s="1">
        <v>6</v>
      </c>
      <c r="D22" s="16">
        <f t="shared" si="1"/>
        <v>30</v>
      </c>
      <c r="E22" s="17">
        <v>3</v>
      </c>
      <c r="F22" s="16">
        <f t="shared" si="2"/>
        <v>27</v>
      </c>
      <c r="G22" s="17">
        <v>20</v>
      </c>
      <c r="H22" s="17">
        <v>6</v>
      </c>
      <c r="I22" s="16">
        <f t="shared" si="3"/>
        <v>534</v>
      </c>
      <c r="J22" s="8">
        <v>15060500</v>
      </c>
      <c r="K22" s="17">
        <v>708</v>
      </c>
      <c r="L22" s="17">
        <v>331</v>
      </c>
      <c r="M22" s="10">
        <f t="shared" si="4"/>
        <v>0.61985018726591756</v>
      </c>
      <c r="N22" s="12">
        <f t="shared" si="5"/>
        <v>45500</v>
      </c>
      <c r="O22" s="12">
        <f t="shared" si="6"/>
        <v>28203.18352059925</v>
      </c>
      <c r="P22" s="12">
        <f t="shared" si="7"/>
        <v>21271.892655367232</v>
      </c>
      <c r="Q22" s="14">
        <f t="shared" si="8"/>
        <v>2.1389728096676737</v>
      </c>
    </row>
    <row r="23" spans="1:17">
      <c r="A23" s="6">
        <f t="shared" si="0"/>
        <v>46204</v>
      </c>
      <c r="B23" s="1">
        <v>2026</v>
      </c>
      <c r="C23" s="1">
        <v>7</v>
      </c>
      <c r="D23" s="16">
        <f t="shared" si="1"/>
        <v>31</v>
      </c>
      <c r="E23" s="17">
        <v>2</v>
      </c>
      <c r="F23" s="16">
        <f t="shared" si="2"/>
        <v>29</v>
      </c>
      <c r="G23" s="17">
        <v>20</v>
      </c>
      <c r="H23" s="17">
        <v>4</v>
      </c>
      <c r="I23" s="16">
        <f t="shared" si="3"/>
        <v>576</v>
      </c>
      <c r="J23" s="8">
        <v>21900000</v>
      </c>
      <c r="K23" s="17">
        <v>986</v>
      </c>
      <c r="L23" s="17">
        <v>438</v>
      </c>
      <c r="M23" s="10">
        <f t="shared" si="4"/>
        <v>0.76041666666666663</v>
      </c>
      <c r="N23" s="12">
        <f t="shared" si="5"/>
        <v>50000</v>
      </c>
      <c r="O23" s="12">
        <f t="shared" si="6"/>
        <v>38020.833333333336</v>
      </c>
      <c r="P23" s="12">
        <f t="shared" si="7"/>
        <v>22210.953346855982</v>
      </c>
      <c r="Q23" s="14">
        <f t="shared" si="8"/>
        <v>2.2511415525114153</v>
      </c>
    </row>
    <row r="24" spans="1:17">
      <c r="A24" s="6">
        <f t="shared" si="0"/>
        <v>46235</v>
      </c>
      <c r="B24" s="1">
        <v>2026</v>
      </c>
      <c r="C24" s="1">
        <v>8</v>
      </c>
      <c r="D24" s="16">
        <f t="shared" si="1"/>
        <v>31</v>
      </c>
      <c r="E24" s="17">
        <v>1</v>
      </c>
      <c r="F24" s="16">
        <f t="shared" si="2"/>
        <v>30</v>
      </c>
      <c r="G24" s="17">
        <v>20</v>
      </c>
      <c r="H24" s="17">
        <v>2</v>
      </c>
      <c r="I24" s="16">
        <f t="shared" si="3"/>
        <v>598</v>
      </c>
      <c r="J24" s="8">
        <v>30397000</v>
      </c>
      <c r="K24" s="17">
        <v>1270</v>
      </c>
      <c r="L24" s="17">
        <v>538</v>
      </c>
      <c r="M24" s="10">
        <f t="shared" si="4"/>
        <v>0.89966555183946484</v>
      </c>
      <c r="N24" s="12">
        <f t="shared" si="5"/>
        <v>56500</v>
      </c>
      <c r="O24" s="12">
        <f t="shared" si="6"/>
        <v>50831.103678929765</v>
      </c>
      <c r="P24" s="12">
        <f t="shared" si="7"/>
        <v>23934.645669291338</v>
      </c>
      <c r="Q24" s="14">
        <f t="shared" si="8"/>
        <v>2.3605947955390336</v>
      </c>
    </row>
    <row r="25" spans="1:17">
      <c r="A25" s="6">
        <f t="shared" si="0"/>
        <v>46266</v>
      </c>
      <c r="B25" s="1">
        <v>2026</v>
      </c>
      <c r="C25" s="1">
        <v>9</v>
      </c>
      <c r="D25" s="16">
        <f t="shared" si="1"/>
        <v>30</v>
      </c>
      <c r="E25" s="17">
        <v>2</v>
      </c>
      <c r="F25" s="16">
        <f t="shared" si="2"/>
        <v>28</v>
      </c>
      <c r="G25" s="17">
        <v>20</v>
      </c>
      <c r="H25" s="17">
        <v>4</v>
      </c>
      <c r="I25" s="16">
        <f t="shared" si="3"/>
        <v>556</v>
      </c>
      <c r="J25" s="8">
        <v>18477500</v>
      </c>
      <c r="K25" s="17">
        <v>848</v>
      </c>
      <c r="L25" s="17">
        <v>389</v>
      </c>
      <c r="M25" s="10">
        <f t="shared" si="4"/>
        <v>0.69964028776978415</v>
      </c>
      <c r="N25" s="12">
        <f t="shared" si="5"/>
        <v>47500</v>
      </c>
      <c r="O25" s="12">
        <f t="shared" si="6"/>
        <v>33232.91366906475</v>
      </c>
      <c r="P25" s="12">
        <f t="shared" si="7"/>
        <v>21789.504716981133</v>
      </c>
      <c r="Q25" s="14">
        <f t="shared" si="8"/>
        <v>2.1799485861182517</v>
      </c>
    </row>
    <row r="26" spans="1:17">
      <c r="A26" s="6">
        <f t="shared" si="0"/>
        <v>46296</v>
      </c>
      <c r="B26" s="1">
        <v>2026</v>
      </c>
      <c r="C26" s="1">
        <v>10</v>
      </c>
      <c r="D26" s="16">
        <f t="shared" si="1"/>
        <v>31</v>
      </c>
      <c r="E26" s="17">
        <v>2</v>
      </c>
      <c r="F26" s="16">
        <f t="shared" si="2"/>
        <v>29</v>
      </c>
      <c r="G26" s="17">
        <v>20</v>
      </c>
      <c r="H26" s="17">
        <v>4</v>
      </c>
      <c r="I26" s="16">
        <f t="shared" si="3"/>
        <v>576</v>
      </c>
      <c r="J26" s="8">
        <v>21681000</v>
      </c>
      <c r="K26" s="17">
        <v>972</v>
      </c>
      <c r="L26" s="17">
        <v>438</v>
      </c>
      <c r="M26" s="10">
        <f t="shared" si="4"/>
        <v>0.76041666666666663</v>
      </c>
      <c r="N26" s="12">
        <f t="shared" si="5"/>
        <v>49500</v>
      </c>
      <c r="O26" s="12">
        <f t="shared" si="6"/>
        <v>37640.625</v>
      </c>
      <c r="P26" s="12">
        <f t="shared" si="7"/>
        <v>22305.555555555555</v>
      </c>
      <c r="Q26" s="14">
        <f t="shared" si="8"/>
        <v>2.2191780821917808</v>
      </c>
    </row>
    <row r="27" spans="1:17">
      <c r="A27" s="6">
        <f t="shared" si="0"/>
        <v>46327</v>
      </c>
      <c r="B27" s="1">
        <v>2026</v>
      </c>
      <c r="C27" s="1">
        <v>11</v>
      </c>
      <c r="D27" s="16">
        <f t="shared" si="1"/>
        <v>30</v>
      </c>
      <c r="E27" s="17">
        <v>2</v>
      </c>
      <c r="F27" s="16">
        <f t="shared" si="2"/>
        <v>28</v>
      </c>
      <c r="G27" s="17">
        <v>20</v>
      </c>
      <c r="H27" s="17">
        <v>2</v>
      </c>
      <c r="I27" s="16">
        <f t="shared" si="3"/>
        <v>558</v>
      </c>
      <c r="J27" s="8">
        <v>22491000</v>
      </c>
      <c r="K27" s="17">
        <v>992</v>
      </c>
      <c r="L27" s="17">
        <v>441</v>
      </c>
      <c r="M27" s="10">
        <f t="shared" si="4"/>
        <v>0.79032258064516125</v>
      </c>
      <c r="N27" s="12">
        <f t="shared" si="5"/>
        <v>51000</v>
      </c>
      <c r="O27" s="12">
        <f t="shared" si="6"/>
        <v>40306.451612903227</v>
      </c>
      <c r="P27" s="12">
        <f t="shared" si="7"/>
        <v>22672.379032258064</v>
      </c>
      <c r="Q27" s="14">
        <f t="shared" si="8"/>
        <v>2.2494331065759638</v>
      </c>
    </row>
    <row r="28" spans="1:17">
      <c r="A28" s="7">
        <f t="shared" si="0"/>
        <v>46357</v>
      </c>
      <c r="B28" s="5">
        <v>2026</v>
      </c>
      <c r="C28" s="5">
        <v>12</v>
      </c>
      <c r="D28" s="18">
        <f t="shared" si="1"/>
        <v>31</v>
      </c>
      <c r="E28" s="19">
        <v>1</v>
      </c>
      <c r="F28" s="18">
        <f t="shared" si="2"/>
        <v>30</v>
      </c>
      <c r="G28" s="19">
        <v>20</v>
      </c>
      <c r="H28" s="19">
        <v>2</v>
      </c>
      <c r="I28" s="18">
        <f t="shared" si="3"/>
        <v>598</v>
      </c>
      <c r="J28" s="9">
        <v>28784000</v>
      </c>
      <c r="K28" s="19">
        <v>1203</v>
      </c>
      <c r="L28" s="19">
        <v>514</v>
      </c>
      <c r="M28" s="11">
        <f t="shared" si="4"/>
        <v>0.85953177257525082</v>
      </c>
      <c r="N28" s="13">
        <f t="shared" si="5"/>
        <v>56000</v>
      </c>
      <c r="O28" s="13">
        <f t="shared" si="6"/>
        <v>48133.779264214048</v>
      </c>
      <c r="P28" s="13">
        <f t="shared" si="7"/>
        <v>23926.849542809643</v>
      </c>
      <c r="Q28" s="15">
        <f t="shared" si="8"/>
        <v>2.340466926070039</v>
      </c>
    </row>
  </sheetData>
  <mergeCells count="3">
    <mergeCell ref="A1:Q1"/>
    <mergeCell ref="A2:Q2"/>
    <mergeCell ref="A3:Q3"/>
  </mergeCells>
  <phoneticPr fontId="10"/>
  <dataValidations count="2">
    <dataValidation type="list" sqref="B5:B28" xr:uid="{00000000-0002-0000-0000-000000000000}">
      <formula1>"2024,2025,2026,2027,2028,2029,2030"</formula1>
    </dataValidation>
    <dataValidation type="list" sqref="C5:C28" xr:uid="{00000000-0002-0000-0000-000001000000}">
      <formula1>"1,2,3,4,5,6,7,8,9,10,11,12"</formula1>
    </dataValidation>
  </dataValidations>
  <pageMargins left="0.7" right="0.7" top="0.75" bottom="0.75" header="0.3" footer="0.3"/>
  <pageSetup paperSize="8" scale="8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8"/>
  <sheetViews>
    <sheetView workbookViewId="0">
      <selection sqref="A1:R1"/>
    </sheetView>
  </sheetViews>
  <sheetFormatPr baseColWidth="10" defaultColWidth="8.83203125" defaultRowHeight="14"/>
  <cols>
    <col min="1" max="3" width="14" customWidth="1"/>
    <col min="4" max="17" width="12" customWidth="1"/>
    <col min="18" max="18" width="18" customWidth="1"/>
  </cols>
  <sheetData>
    <row r="1" spans="1:18" ht="40" customHeight="1">
      <c r="A1" s="31" t="s">
        <v>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40" customHeight="1">
      <c r="A3" s="33" t="s">
        <v>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56" customHeight="1">
      <c r="A4" s="2" t="s">
        <v>3</v>
      </c>
      <c r="B4" s="3" t="s">
        <v>12</v>
      </c>
      <c r="C4" s="3" t="s">
        <v>23</v>
      </c>
      <c r="D4" s="3" t="s">
        <v>24</v>
      </c>
      <c r="E4" s="3" t="s">
        <v>15</v>
      </c>
      <c r="F4" s="3" t="s">
        <v>25</v>
      </c>
      <c r="G4" s="3" t="s">
        <v>26</v>
      </c>
      <c r="H4" s="3" t="s">
        <v>16</v>
      </c>
      <c r="I4" s="3" t="s">
        <v>27</v>
      </c>
      <c r="J4" s="3" t="s">
        <v>28</v>
      </c>
      <c r="K4" s="3" t="s">
        <v>17</v>
      </c>
      <c r="L4" s="3" t="s">
        <v>29</v>
      </c>
      <c r="M4" s="3" t="s">
        <v>30</v>
      </c>
      <c r="N4" s="3" t="s">
        <v>13</v>
      </c>
      <c r="O4" s="3" t="s">
        <v>31</v>
      </c>
      <c r="P4" s="3" t="s">
        <v>14</v>
      </c>
      <c r="Q4" s="3" t="s">
        <v>32</v>
      </c>
      <c r="R4" s="4" t="s">
        <v>19</v>
      </c>
    </row>
    <row r="5" spans="1:18">
      <c r="A5" s="20">
        <f>月次入力!A5</f>
        <v>45658</v>
      </c>
      <c r="B5" s="22">
        <f>月次入力!J5</f>
        <v>18042000</v>
      </c>
      <c r="C5" s="22">
        <f>IF(A5="","",SUMIFS(月次入力!$J$5:$J$28,月次入力!$B$5:$B$28,YEAR(A5)-1,月次入力!$C$5:$C$28,MONTH(A5)))</f>
        <v>0</v>
      </c>
      <c r="D5" s="24" t="str">
        <f t="shared" ref="D5:D28" si="0">IFERROR(B5/C5,"")</f>
        <v/>
      </c>
      <c r="E5" s="24">
        <f>月次入力!M5</f>
        <v>0.68070175438596492</v>
      </c>
      <c r="F5" s="24">
        <f>IF(A5="","",SUMIFS(月次入力!$M$5:$M$28,月次入力!$B$5:$B$28,YEAR(A5)-1,月次入力!$C$5:$C$28,MONTH(A5)))</f>
        <v>0</v>
      </c>
      <c r="G5" s="24">
        <f t="shared" ref="G5:G28" si="1">IF(OR(E5="",F5=""),"",E5-F5)</f>
        <v>0.68070175438596492</v>
      </c>
      <c r="H5" s="22">
        <f>月次入力!N5</f>
        <v>46500</v>
      </c>
      <c r="I5" s="22">
        <f>IF(A5="","",SUMIFS(月次入力!$N$5:$N$28,月次入力!$B$5:$B$28,YEAR(A5)-1,月次入力!$C$5:$C$28,MONTH(A5)))</f>
        <v>0</v>
      </c>
      <c r="J5" s="24" t="str">
        <f t="shared" ref="J5:J28" si="2">IFERROR(H5/I5,"")</f>
        <v/>
      </c>
      <c r="K5" s="22">
        <f>月次入力!O5</f>
        <v>31652.63157894737</v>
      </c>
      <c r="L5" s="22">
        <f>IF(A5="","",SUMIFS(月次入力!$O$5:$O$28,月次入力!$B$5:$B$28,YEAR(A5)-1,月次入力!$C$5:$C$28,MONTH(A5)))</f>
        <v>0</v>
      </c>
      <c r="M5" s="24" t="str">
        <f t="shared" ref="M5:M28" si="3">IFERROR(K5/L5,"")</f>
        <v/>
      </c>
      <c r="N5" s="26">
        <f>月次入力!K5</f>
        <v>834</v>
      </c>
      <c r="O5" s="26">
        <f>IF(A5="","",SUMIFS(月次入力!$K$5:$K$28,月次入力!$B$5:$B$28,YEAR(A5)-1,月次入力!$C$5:$C$28,MONTH(A5)))</f>
        <v>0</v>
      </c>
      <c r="P5" s="26">
        <f>月次入力!L5</f>
        <v>388</v>
      </c>
      <c r="Q5" s="26">
        <f>IF(A5="","",SUMIFS(月次入力!$L$5:$L$28,月次入力!$B$5:$B$28,YEAR(A5)-1,月次入力!$C$5:$C$28,MONTH(A5)))</f>
        <v>0</v>
      </c>
      <c r="R5" s="28">
        <f>月次入力!Q5</f>
        <v>2.1494845360824741</v>
      </c>
    </row>
    <row r="6" spans="1:18">
      <c r="A6" s="20">
        <f>月次入力!A6</f>
        <v>45689</v>
      </c>
      <c r="B6" s="22">
        <f>月次入力!J6</f>
        <v>12900000</v>
      </c>
      <c r="C6" s="22">
        <f>IF(A6="","",SUMIFS(月次入力!$J$5:$J$28,月次入力!$B$5:$B$28,YEAR(A6)-1,月次入力!$C$5:$C$28,MONTH(A6)))</f>
        <v>0</v>
      </c>
      <c r="D6" s="24" t="str">
        <f t="shared" si="0"/>
        <v/>
      </c>
      <c r="E6" s="24">
        <f>月次入力!M6</f>
        <v>0.6097560975609756</v>
      </c>
      <c r="F6" s="24">
        <f>IF(A6="","",SUMIFS(月次入力!$M$5:$M$28,月次入力!$B$5:$B$28,YEAR(A6)-1,月次入力!$C$5:$C$28,MONTH(A6)))</f>
        <v>0</v>
      </c>
      <c r="G6" s="24">
        <f t="shared" si="1"/>
        <v>0.6097560975609756</v>
      </c>
      <c r="H6" s="22">
        <f>月次入力!N6</f>
        <v>43000</v>
      </c>
      <c r="I6" s="22">
        <f>IF(A6="","",SUMIFS(月次入力!$N$5:$N$28,月次入力!$B$5:$B$28,YEAR(A6)-1,月次入力!$C$5:$C$28,MONTH(A6)))</f>
        <v>0</v>
      </c>
      <c r="J6" s="24" t="str">
        <f t="shared" si="2"/>
        <v/>
      </c>
      <c r="K6" s="22">
        <f>月次入力!O6</f>
        <v>26219.512195121952</v>
      </c>
      <c r="L6" s="22">
        <f>IF(A6="","",SUMIFS(月次入力!$O$5:$O$28,月次入力!$B$5:$B$28,YEAR(A6)-1,月次入力!$C$5:$C$28,MONTH(A6)))</f>
        <v>0</v>
      </c>
      <c r="M6" s="24" t="str">
        <f t="shared" si="3"/>
        <v/>
      </c>
      <c r="N6" s="26">
        <f>月次入力!K6</f>
        <v>630</v>
      </c>
      <c r="O6" s="26">
        <f>IF(A6="","",SUMIFS(月次入力!$K$5:$K$28,月次入力!$B$5:$B$28,YEAR(A6)-1,月次入力!$C$5:$C$28,MONTH(A6)))</f>
        <v>0</v>
      </c>
      <c r="P6" s="26">
        <f>月次入力!L6</f>
        <v>300</v>
      </c>
      <c r="Q6" s="26">
        <f>IF(A6="","",SUMIFS(月次入力!$L$5:$L$28,月次入力!$B$5:$B$28,YEAR(A6)-1,月次入力!$C$5:$C$28,MONTH(A6)))</f>
        <v>0</v>
      </c>
      <c r="R6" s="28">
        <f>月次入力!Q6</f>
        <v>2.1</v>
      </c>
    </row>
    <row r="7" spans="1:18">
      <c r="A7" s="20">
        <f>月次入力!A7</f>
        <v>45717</v>
      </c>
      <c r="B7" s="22">
        <f>月次入力!J7</f>
        <v>18291000</v>
      </c>
      <c r="C7" s="22">
        <f>IF(A7="","",SUMIFS(月次入力!$J$5:$J$28,月次入力!$B$5:$B$28,YEAR(A7)-1,月次入力!$C$5:$C$28,MONTH(A7)))</f>
        <v>0</v>
      </c>
      <c r="D7" s="24" t="str">
        <f t="shared" si="0"/>
        <v/>
      </c>
      <c r="E7" s="24">
        <f>月次入力!M7</f>
        <v>0.70034843205574915</v>
      </c>
      <c r="F7" s="24">
        <f>IF(A7="","",SUMIFS(月次入力!$M$5:$M$28,月次入力!$B$5:$B$28,YEAR(A7)-1,月次入力!$C$5:$C$28,MONTH(A7)))</f>
        <v>0</v>
      </c>
      <c r="G7" s="24">
        <f t="shared" si="1"/>
        <v>0.70034843205574915</v>
      </c>
      <c r="H7" s="22">
        <f>月次入力!N7</f>
        <v>45500</v>
      </c>
      <c r="I7" s="22">
        <f>IF(A7="","",SUMIFS(月次入力!$N$5:$N$28,月次入力!$B$5:$B$28,YEAR(A7)-1,月次入力!$C$5:$C$28,MONTH(A7)))</f>
        <v>0</v>
      </c>
      <c r="J7" s="24" t="str">
        <f t="shared" si="2"/>
        <v/>
      </c>
      <c r="K7" s="22">
        <f>月次入力!O7</f>
        <v>31865.853658536584</v>
      </c>
      <c r="L7" s="22">
        <f>IF(A7="","",SUMIFS(月次入力!$O$5:$O$28,月次入力!$B$5:$B$28,YEAR(A7)-1,月次入力!$C$5:$C$28,MONTH(A7)))</f>
        <v>0</v>
      </c>
      <c r="M7" s="24" t="str">
        <f t="shared" si="3"/>
        <v/>
      </c>
      <c r="N7" s="26">
        <f>月次入力!K7</f>
        <v>876</v>
      </c>
      <c r="O7" s="26">
        <f>IF(A7="","",SUMIFS(月次入力!$K$5:$K$28,月次入力!$B$5:$B$28,YEAR(A7)-1,月次入力!$C$5:$C$28,MONTH(A7)))</f>
        <v>0</v>
      </c>
      <c r="P7" s="26">
        <f>月次入力!L7</f>
        <v>402</v>
      </c>
      <c r="Q7" s="26">
        <f>IF(A7="","",SUMIFS(月次入力!$L$5:$L$28,月次入力!$B$5:$B$28,YEAR(A7)-1,月次入力!$C$5:$C$28,MONTH(A7)))</f>
        <v>0</v>
      </c>
      <c r="R7" s="28">
        <f>月次入力!Q7</f>
        <v>2.1791044776119404</v>
      </c>
    </row>
    <row r="8" spans="1:18">
      <c r="A8" s="20">
        <f>月次入力!A8</f>
        <v>45748</v>
      </c>
      <c r="B8" s="22">
        <f>月次入力!J8</f>
        <v>18800000</v>
      </c>
      <c r="C8" s="22">
        <f>IF(A8="","",SUMIFS(月次入力!$J$5:$J$28,月次入力!$B$5:$B$28,YEAR(A8)-1,月次入力!$C$5:$C$28,MONTH(A8)))</f>
        <v>0</v>
      </c>
      <c r="D8" s="24" t="str">
        <f t="shared" si="0"/>
        <v/>
      </c>
      <c r="E8" s="24">
        <f>月次入力!M8</f>
        <v>0.71942446043165464</v>
      </c>
      <c r="F8" s="24">
        <f>IF(A8="","",SUMIFS(月次入力!$M$5:$M$28,月次入力!$B$5:$B$28,YEAR(A8)-1,月次入力!$C$5:$C$28,MONTH(A8)))</f>
        <v>0</v>
      </c>
      <c r="G8" s="24">
        <f t="shared" si="1"/>
        <v>0.71942446043165464</v>
      </c>
      <c r="H8" s="22">
        <f>月次入力!N8</f>
        <v>47000</v>
      </c>
      <c r="I8" s="22">
        <f>IF(A8="","",SUMIFS(月次入力!$N$5:$N$28,月次入力!$B$5:$B$28,YEAR(A8)-1,月次入力!$C$5:$C$28,MONTH(A8)))</f>
        <v>0</v>
      </c>
      <c r="J8" s="24" t="str">
        <f t="shared" si="2"/>
        <v/>
      </c>
      <c r="K8" s="22">
        <f>月次入力!O8</f>
        <v>33812.94964028777</v>
      </c>
      <c r="L8" s="22">
        <f>IF(A8="","",SUMIFS(月次入力!$O$5:$O$28,月次入力!$B$5:$B$28,YEAR(A8)-1,月次入力!$C$5:$C$28,MONTH(A8)))</f>
        <v>0</v>
      </c>
      <c r="M8" s="24" t="str">
        <f t="shared" si="3"/>
        <v/>
      </c>
      <c r="N8" s="26">
        <f>月次入力!K8</f>
        <v>880</v>
      </c>
      <c r="O8" s="26">
        <f>IF(A8="","",SUMIFS(月次入力!$K$5:$K$28,月次入力!$B$5:$B$28,YEAR(A8)-1,月次入力!$C$5:$C$28,MONTH(A8)))</f>
        <v>0</v>
      </c>
      <c r="P8" s="26">
        <f>月次入力!L8</f>
        <v>400</v>
      </c>
      <c r="Q8" s="26">
        <f>IF(A8="","",SUMIFS(月次入力!$L$5:$L$28,月次入力!$B$5:$B$28,YEAR(A8)-1,月次入力!$C$5:$C$28,MONTH(A8)))</f>
        <v>0</v>
      </c>
      <c r="R8" s="28">
        <f>月次入力!Q8</f>
        <v>2.2000000000000002</v>
      </c>
    </row>
    <row r="9" spans="1:18">
      <c r="A9" s="20">
        <f>月次入力!A9</f>
        <v>45778</v>
      </c>
      <c r="B9" s="22">
        <f>月次入力!J9</f>
        <v>24804000</v>
      </c>
      <c r="C9" s="22">
        <f>IF(A9="","",SUMIFS(月次入力!$J$5:$J$28,月次入力!$B$5:$B$28,YEAR(A9)-1,月次入力!$C$5:$C$28,MONTH(A9)))</f>
        <v>0</v>
      </c>
      <c r="D9" s="24" t="str">
        <f t="shared" si="0"/>
        <v/>
      </c>
      <c r="E9" s="24">
        <f>月次入力!M9</f>
        <v>0.80033557046979864</v>
      </c>
      <c r="F9" s="24">
        <f>IF(A9="","",SUMIFS(月次入力!$M$5:$M$28,月次入力!$B$5:$B$28,YEAR(A9)-1,月次入力!$C$5:$C$28,MONTH(A9)))</f>
        <v>0</v>
      </c>
      <c r="G9" s="24">
        <f t="shared" si="1"/>
        <v>0.80033557046979864</v>
      </c>
      <c r="H9" s="22">
        <f>月次入力!N9</f>
        <v>52000</v>
      </c>
      <c r="I9" s="22">
        <f>IF(A9="","",SUMIFS(月次入力!$N$5:$N$28,月次入力!$B$5:$B$28,YEAR(A9)-1,月次入力!$C$5:$C$28,MONTH(A9)))</f>
        <v>0</v>
      </c>
      <c r="J9" s="24" t="str">
        <f t="shared" si="2"/>
        <v/>
      </c>
      <c r="K9" s="22">
        <f>月次入力!O9</f>
        <v>41617.449664429529</v>
      </c>
      <c r="L9" s="22">
        <f>IF(A9="","",SUMIFS(月次入力!$O$5:$O$28,月次入力!$B$5:$B$28,YEAR(A9)-1,月次入力!$C$5:$C$28,MONTH(A9)))</f>
        <v>0</v>
      </c>
      <c r="M9" s="24" t="str">
        <f t="shared" si="3"/>
        <v/>
      </c>
      <c r="N9" s="26">
        <f>月次入力!K9</f>
        <v>1088</v>
      </c>
      <c r="O9" s="26">
        <f>IF(A9="","",SUMIFS(月次入力!$K$5:$K$28,月次入力!$B$5:$B$28,YEAR(A9)-1,月次入力!$C$5:$C$28,MONTH(A9)))</f>
        <v>0</v>
      </c>
      <c r="P9" s="26">
        <f>月次入力!L9</f>
        <v>477</v>
      </c>
      <c r="Q9" s="26">
        <f>IF(A9="","",SUMIFS(月次入力!$L$5:$L$28,月次入力!$B$5:$B$28,YEAR(A9)-1,月次入力!$C$5:$C$28,MONTH(A9)))</f>
        <v>0</v>
      </c>
      <c r="R9" s="28">
        <f>月次入力!Q9</f>
        <v>2.2809224318658279</v>
      </c>
    </row>
    <row r="10" spans="1:18">
      <c r="A10" s="20">
        <f>月次入力!A10</f>
        <v>45809</v>
      </c>
      <c r="B10" s="22">
        <f>月次入力!J10</f>
        <v>13816000</v>
      </c>
      <c r="C10" s="22">
        <f>IF(A10="","",SUMIFS(月次入力!$J$5:$J$28,月次入力!$B$5:$B$28,YEAR(A10)-1,月次入力!$C$5:$C$28,MONTH(A10)))</f>
        <v>0</v>
      </c>
      <c r="D10" s="24" t="str">
        <f t="shared" si="0"/>
        <v/>
      </c>
      <c r="E10" s="24">
        <f>月次入力!M10</f>
        <v>0.59022556390977443</v>
      </c>
      <c r="F10" s="24">
        <f>IF(A10="","",SUMIFS(月次入力!$M$5:$M$28,月次入力!$B$5:$B$28,YEAR(A10)-1,月次入力!$C$5:$C$28,MONTH(A10)))</f>
        <v>0</v>
      </c>
      <c r="G10" s="24">
        <f t="shared" si="1"/>
        <v>0.59022556390977443</v>
      </c>
      <c r="H10" s="22">
        <f>月次入力!N10</f>
        <v>44000</v>
      </c>
      <c r="I10" s="22">
        <f>IF(A10="","",SUMIFS(月次入力!$N$5:$N$28,月次入力!$B$5:$B$28,YEAR(A10)-1,月次入力!$C$5:$C$28,MONTH(A10)))</f>
        <v>0</v>
      </c>
      <c r="J10" s="24" t="str">
        <f t="shared" si="2"/>
        <v/>
      </c>
      <c r="K10" s="22">
        <f>月次入力!O10</f>
        <v>25969.924812030076</v>
      </c>
      <c r="L10" s="22">
        <f>IF(A10="","",SUMIFS(月次入力!$O$5:$O$28,月次入力!$B$5:$B$28,YEAR(A10)-1,月次入力!$C$5:$C$28,MONTH(A10)))</f>
        <v>0</v>
      </c>
      <c r="M10" s="24" t="str">
        <f t="shared" si="3"/>
        <v/>
      </c>
      <c r="N10" s="26">
        <f>月次入力!K10</f>
        <v>666</v>
      </c>
      <c r="O10" s="26">
        <f>IF(A10="","",SUMIFS(月次入力!$K$5:$K$28,月次入力!$B$5:$B$28,YEAR(A10)-1,月次入力!$C$5:$C$28,MONTH(A10)))</f>
        <v>0</v>
      </c>
      <c r="P10" s="26">
        <f>月次入力!L10</f>
        <v>314</v>
      </c>
      <c r="Q10" s="26">
        <f>IF(A10="","",SUMIFS(月次入力!$L$5:$L$28,月次入力!$B$5:$B$28,YEAR(A10)-1,月次入力!$C$5:$C$28,MONTH(A10)))</f>
        <v>0</v>
      </c>
      <c r="R10" s="28">
        <f>月次入力!Q10</f>
        <v>2.121019108280255</v>
      </c>
    </row>
    <row r="11" spans="1:18">
      <c r="A11" s="20">
        <f>月次入力!A11</f>
        <v>45839</v>
      </c>
      <c r="B11" s="22">
        <f>月次入力!J11</f>
        <v>20612500</v>
      </c>
      <c r="C11" s="22">
        <f>IF(A11="","",SUMIFS(月次入力!$J$5:$J$28,月次入力!$B$5:$B$28,YEAR(A11)-1,月次入力!$C$5:$C$28,MONTH(A11)))</f>
        <v>0</v>
      </c>
      <c r="D11" s="24" t="str">
        <f t="shared" si="0"/>
        <v/>
      </c>
      <c r="E11" s="24">
        <f>月次入力!M11</f>
        <v>0.74041811846689898</v>
      </c>
      <c r="F11" s="24">
        <f>IF(A11="","",SUMIFS(月次入力!$M$5:$M$28,月次入力!$B$5:$B$28,YEAR(A11)-1,月次入力!$C$5:$C$28,MONTH(A11)))</f>
        <v>0</v>
      </c>
      <c r="G11" s="24">
        <f t="shared" si="1"/>
        <v>0.74041811846689898</v>
      </c>
      <c r="H11" s="22">
        <f>月次入力!N11</f>
        <v>48500</v>
      </c>
      <c r="I11" s="22">
        <f>IF(A11="","",SUMIFS(月次入力!$N$5:$N$28,月次入力!$B$5:$B$28,YEAR(A11)-1,月次入力!$C$5:$C$28,MONTH(A11)))</f>
        <v>0</v>
      </c>
      <c r="J11" s="24" t="str">
        <f t="shared" si="2"/>
        <v/>
      </c>
      <c r="K11" s="22">
        <f>月次入力!O11</f>
        <v>35910.278745644602</v>
      </c>
      <c r="L11" s="22">
        <f>IF(A11="","",SUMIFS(月次入力!$O$5:$O$28,月次入力!$B$5:$B$28,YEAR(A11)-1,月次入力!$C$5:$C$28,MONTH(A11)))</f>
        <v>0</v>
      </c>
      <c r="M11" s="24" t="str">
        <f t="shared" si="3"/>
        <v/>
      </c>
      <c r="N11" s="26">
        <f>月次入力!K11</f>
        <v>952</v>
      </c>
      <c r="O11" s="26">
        <f>IF(A11="","",SUMIFS(月次入力!$K$5:$K$28,月次入力!$B$5:$B$28,YEAR(A11)-1,月次入力!$C$5:$C$28,MONTH(A11)))</f>
        <v>0</v>
      </c>
      <c r="P11" s="26">
        <f>月次入力!L11</f>
        <v>425</v>
      </c>
      <c r="Q11" s="26">
        <f>IF(A11="","",SUMIFS(月次入力!$L$5:$L$28,月次入力!$B$5:$B$28,YEAR(A11)-1,月次入力!$C$5:$C$28,MONTH(A11)))</f>
        <v>0</v>
      </c>
      <c r="R11" s="28">
        <f>月次入力!Q11</f>
        <v>2.2400000000000002</v>
      </c>
    </row>
    <row r="12" spans="1:18">
      <c r="A12" s="20">
        <f>月次入力!A12</f>
        <v>45870</v>
      </c>
      <c r="B12" s="22">
        <f>月次入力!J12</f>
        <v>29526000</v>
      </c>
      <c r="C12" s="22">
        <f>IF(A12="","",SUMIFS(月次入力!$J$5:$J$28,月次入力!$B$5:$B$28,YEAR(A12)-1,月次入力!$C$5:$C$28,MONTH(A12)))</f>
        <v>0</v>
      </c>
      <c r="D12" s="24" t="str">
        <f t="shared" si="0"/>
        <v/>
      </c>
      <c r="E12" s="24">
        <f>月次入力!M12</f>
        <v>0.88963210702341133</v>
      </c>
      <c r="F12" s="24">
        <f>IF(A12="","",SUMIFS(月次入力!$M$5:$M$28,月次入力!$B$5:$B$28,YEAR(A12)-1,月次入力!$C$5:$C$28,MONTH(A12)))</f>
        <v>0</v>
      </c>
      <c r="G12" s="24">
        <f t="shared" si="1"/>
        <v>0.88963210702341133</v>
      </c>
      <c r="H12" s="22">
        <f>月次入力!N12</f>
        <v>55500</v>
      </c>
      <c r="I12" s="22">
        <f>IF(A12="","",SUMIFS(月次入力!$N$5:$N$28,月次入力!$B$5:$B$28,YEAR(A12)-1,月次入力!$C$5:$C$28,MONTH(A12)))</f>
        <v>0</v>
      </c>
      <c r="J12" s="24" t="str">
        <f t="shared" si="2"/>
        <v/>
      </c>
      <c r="K12" s="22">
        <f>月次入力!O12</f>
        <v>49374.581939799333</v>
      </c>
      <c r="L12" s="22">
        <f>IF(A12="","",SUMIFS(月次入力!$O$5:$O$28,月次入力!$B$5:$B$28,YEAR(A12)-1,月次入力!$C$5:$C$28,MONTH(A12)))</f>
        <v>0</v>
      </c>
      <c r="M12" s="24" t="str">
        <f t="shared" si="3"/>
        <v/>
      </c>
      <c r="N12" s="26">
        <f>月次入力!K12</f>
        <v>1250</v>
      </c>
      <c r="O12" s="26">
        <f>IF(A12="","",SUMIFS(月次入力!$K$5:$K$28,月次入力!$B$5:$B$28,YEAR(A12)-1,月次入力!$C$5:$C$28,MONTH(A12)))</f>
        <v>0</v>
      </c>
      <c r="P12" s="26">
        <f>月次入力!L12</f>
        <v>532</v>
      </c>
      <c r="Q12" s="26">
        <f>IF(A12="","",SUMIFS(月次入力!$L$5:$L$28,月次入力!$B$5:$B$28,YEAR(A12)-1,月次入力!$C$5:$C$28,MONTH(A12)))</f>
        <v>0</v>
      </c>
      <c r="R12" s="28">
        <f>月次入力!Q12</f>
        <v>2.3496240601503757</v>
      </c>
    </row>
    <row r="13" spans="1:18">
      <c r="A13" s="20">
        <f>月次入力!A13</f>
        <v>45901</v>
      </c>
      <c r="B13" s="22">
        <f>月次入力!J13</f>
        <v>17158000</v>
      </c>
      <c r="C13" s="22">
        <f>IF(A13="","",SUMIFS(月次入力!$J$5:$J$28,月次入力!$B$5:$B$28,YEAR(A13)-1,月次入力!$C$5:$C$28,MONTH(A13)))</f>
        <v>0</v>
      </c>
      <c r="D13" s="24" t="str">
        <f t="shared" si="0"/>
        <v/>
      </c>
      <c r="E13" s="24">
        <f>月次入力!M13</f>
        <v>0.67086330935251803</v>
      </c>
      <c r="F13" s="24">
        <f>IF(A13="","",SUMIFS(月次入力!$M$5:$M$28,月次入力!$B$5:$B$28,YEAR(A13)-1,月次入力!$C$5:$C$28,MONTH(A13)))</f>
        <v>0</v>
      </c>
      <c r="G13" s="24">
        <f t="shared" si="1"/>
        <v>0.67086330935251803</v>
      </c>
      <c r="H13" s="22">
        <f>月次入力!N13</f>
        <v>46000</v>
      </c>
      <c r="I13" s="22">
        <f>IF(A13="","",SUMIFS(月次入力!$N$5:$N$28,月次入力!$B$5:$B$28,YEAR(A13)-1,月次入力!$C$5:$C$28,MONTH(A13)))</f>
        <v>0</v>
      </c>
      <c r="J13" s="24" t="str">
        <f t="shared" si="2"/>
        <v/>
      </c>
      <c r="K13" s="22">
        <f>月次入力!O13</f>
        <v>30859.712230215828</v>
      </c>
      <c r="L13" s="22">
        <f>IF(A13="","",SUMIFS(月次入力!$O$5:$O$28,月次入力!$B$5:$B$28,YEAR(A13)-1,月次入力!$C$5:$C$28,MONTH(A13)))</f>
        <v>0</v>
      </c>
      <c r="M13" s="24" t="str">
        <f t="shared" si="3"/>
        <v/>
      </c>
      <c r="N13" s="26">
        <f>月次入力!K13</f>
        <v>809</v>
      </c>
      <c r="O13" s="26">
        <f>IF(A13="","",SUMIFS(月次入力!$K$5:$K$28,月次入力!$B$5:$B$28,YEAR(A13)-1,月次入力!$C$5:$C$28,MONTH(A13)))</f>
        <v>0</v>
      </c>
      <c r="P13" s="26">
        <f>月次入力!L13</f>
        <v>373</v>
      </c>
      <c r="Q13" s="26">
        <f>IF(A13="","",SUMIFS(月次入力!$L$5:$L$28,月次入力!$B$5:$B$28,YEAR(A13)-1,月次入力!$C$5:$C$28,MONTH(A13)))</f>
        <v>0</v>
      </c>
      <c r="R13" s="28">
        <f>月次入力!Q13</f>
        <v>2.1689008042895441</v>
      </c>
    </row>
    <row r="14" spans="1:18">
      <c r="A14" s="20">
        <f>月次入力!A14</f>
        <v>45931</v>
      </c>
      <c r="B14" s="22">
        <f>月次入力!J14</f>
        <v>20160000</v>
      </c>
      <c r="C14" s="22">
        <f>IF(A14="","",SUMIFS(月次入力!$J$5:$J$28,月次入力!$B$5:$B$28,YEAR(A14)-1,月次入力!$C$5:$C$28,MONTH(A14)))</f>
        <v>0</v>
      </c>
      <c r="D14" s="24" t="str">
        <f t="shared" si="0"/>
        <v/>
      </c>
      <c r="E14" s="24">
        <f>月次入力!M14</f>
        <v>0.72916666666666663</v>
      </c>
      <c r="F14" s="24">
        <f>IF(A14="","",SUMIFS(月次入力!$M$5:$M$28,月次入力!$B$5:$B$28,YEAR(A14)-1,月次入力!$C$5:$C$28,MONTH(A14)))</f>
        <v>0</v>
      </c>
      <c r="G14" s="24">
        <f t="shared" si="1"/>
        <v>0.72916666666666663</v>
      </c>
      <c r="H14" s="22">
        <f>月次入力!N14</f>
        <v>48000</v>
      </c>
      <c r="I14" s="22">
        <f>IF(A14="","",SUMIFS(月次入力!$N$5:$N$28,月次入力!$B$5:$B$28,YEAR(A14)-1,月次入力!$C$5:$C$28,MONTH(A14)))</f>
        <v>0</v>
      </c>
      <c r="J14" s="24" t="str">
        <f t="shared" si="2"/>
        <v/>
      </c>
      <c r="K14" s="22">
        <f>月次入力!O14</f>
        <v>35000</v>
      </c>
      <c r="L14" s="22">
        <f>IF(A14="","",SUMIFS(月次入力!$O$5:$O$28,月次入力!$B$5:$B$28,YEAR(A14)-1,月次入力!$C$5:$C$28,MONTH(A14)))</f>
        <v>0</v>
      </c>
      <c r="M14" s="24" t="str">
        <f t="shared" si="3"/>
        <v/>
      </c>
      <c r="N14" s="26">
        <f>月次入力!K14</f>
        <v>924</v>
      </c>
      <c r="O14" s="26">
        <f>IF(A14="","",SUMIFS(月次入力!$K$5:$K$28,月次入力!$B$5:$B$28,YEAR(A14)-1,月次入力!$C$5:$C$28,MONTH(A14)))</f>
        <v>0</v>
      </c>
      <c r="P14" s="26">
        <f>月次入力!L14</f>
        <v>420</v>
      </c>
      <c r="Q14" s="26">
        <f>IF(A14="","",SUMIFS(月次入力!$L$5:$L$28,月次入力!$B$5:$B$28,YEAR(A14)-1,月次入力!$C$5:$C$28,MONTH(A14)))</f>
        <v>0</v>
      </c>
      <c r="R14" s="28">
        <f>月次入力!Q14</f>
        <v>2.2000000000000002</v>
      </c>
    </row>
    <row r="15" spans="1:18">
      <c r="A15" s="20">
        <f>月次入力!A15</f>
        <v>45962</v>
      </c>
      <c r="B15" s="22">
        <f>月次入力!J15</f>
        <v>21186000</v>
      </c>
      <c r="C15" s="22">
        <f>IF(A15="","",SUMIFS(月次入力!$J$5:$J$28,月次入力!$B$5:$B$28,YEAR(A15)-1,月次入力!$C$5:$C$28,MONTH(A15)))</f>
        <v>0</v>
      </c>
      <c r="D15" s="24" t="str">
        <f t="shared" si="0"/>
        <v/>
      </c>
      <c r="E15" s="24">
        <f>月次入力!M15</f>
        <v>0.76978417266187049</v>
      </c>
      <c r="F15" s="24">
        <f>IF(A15="","",SUMIFS(月次入力!$M$5:$M$28,月次入力!$B$5:$B$28,YEAR(A15)-1,月次入力!$C$5:$C$28,MONTH(A15)))</f>
        <v>0</v>
      </c>
      <c r="G15" s="24">
        <f t="shared" si="1"/>
        <v>0.76978417266187049</v>
      </c>
      <c r="H15" s="22">
        <f>月次入力!N15</f>
        <v>49500</v>
      </c>
      <c r="I15" s="22">
        <f>IF(A15="","",SUMIFS(月次入力!$N$5:$N$28,月次入力!$B$5:$B$28,YEAR(A15)-1,月次入力!$C$5:$C$28,MONTH(A15)))</f>
        <v>0</v>
      </c>
      <c r="J15" s="24" t="str">
        <f t="shared" si="2"/>
        <v/>
      </c>
      <c r="K15" s="22">
        <f>月次入力!O15</f>
        <v>38104.316546762588</v>
      </c>
      <c r="L15" s="22">
        <f>IF(A15="","",SUMIFS(月次入力!$O$5:$O$28,月次入力!$B$5:$B$28,YEAR(A15)-1,月次入力!$C$5:$C$28,MONTH(A15)))</f>
        <v>0</v>
      </c>
      <c r="M15" s="24" t="str">
        <f t="shared" si="3"/>
        <v/>
      </c>
      <c r="N15" s="26">
        <f>月次入力!K15</f>
        <v>954</v>
      </c>
      <c r="O15" s="26">
        <f>IF(A15="","",SUMIFS(月次入力!$K$5:$K$28,月次入力!$B$5:$B$28,YEAR(A15)-1,月次入力!$C$5:$C$28,MONTH(A15)))</f>
        <v>0</v>
      </c>
      <c r="P15" s="26">
        <f>月次入力!L15</f>
        <v>428</v>
      </c>
      <c r="Q15" s="26">
        <f>IF(A15="","",SUMIFS(月次入力!$L$5:$L$28,月次入力!$B$5:$B$28,YEAR(A15)-1,月次入力!$C$5:$C$28,MONTH(A15)))</f>
        <v>0</v>
      </c>
      <c r="R15" s="28">
        <f>月次入力!Q15</f>
        <v>2.2289719626168223</v>
      </c>
    </row>
    <row r="16" spans="1:18">
      <c r="A16" s="20">
        <f>月次入力!A16</f>
        <v>45992</v>
      </c>
      <c r="B16" s="22">
        <f>月次入力!J16</f>
        <v>27359000</v>
      </c>
      <c r="C16" s="22">
        <f>IF(A16="","",SUMIFS(月次入力!$J$5:$J$28,月次入力!$B$5:$B$28,YEAR(A16)-1,月次入力!$C$5:$C$28,MONTH(A16)))</f>
        <v>0</v>
      </c>
      <c r="D16" s="24" t="str">
        <f t="shared" si="0"/>
        <v/>
      </c>
      <c r="E16" s="24">
        <f>月次入力!M16</f>
        <v>0.83946488294314381</v>
      </c>
      <c r="F16" s="24">
        <f>IF(A16="","",SUMIFS(月次入力!$M$5:$M$28,月次入力!$B$5:$B$28,YEAR(A16)-1,月次入力!$C$5:$C$28,MONTH(A16)))</f>
        <v>0</v>
      </c>
      <c r="G16" s="24">
        <f t="shared" si="1"/>
        <v>0.83946488294314381</v>
      </c>
      <c r="H16" s="22">
        <f>月次入力!N16</f>
        <v>54500</v>
      </c>
      <c r="I16" s="22">
        <f>IF(A16="","",SUMIFS(月次入力!$N$5:$N$28,月次入力!$B$5:$B$28,YEAR(A16)-1,月次入力!$C$5:$C$28,MONTH(A16)))</f>
        <v>0</v>
      </c>
      <c r="J16" s="24" t="str">
        <f t="shared" si="2"/>
        <v/>
      </c>
      <c r="K16" s="22">
        <f>月次入力!O16</f>
        <v>45750.836120401334</v>
      </c>
      <c r="L16" s="22">
        <f>IF(A16="","",SUMIFS(月次入力!$O$5:$O$28,月次入力!$B$5:$B$28,YEAR(A16)-1,月次入力!$C$5:$C$28,MONTH(A16)))</f>
        <v>0</v>
      </c>
      <c r="M16" s="24" t="str">
        <f t="shared" si="3"/>
        <v/>
      </c>
      <c r="N16" s="26">
        <f>月次入力!K16</f>
        <v>1165</v>
      </c>
      <c r="O16" s="26">
        <f>IF(A16="","",SUMIFS(月次入力!$K$5:$K$28,月次入力!$B$5:$B$28,YEAR(A16)-1,月次入力!$C$5:$C$28,MONTH(A16)))</f>
        <v>0</v>
      </c>
      <c r="P16" s="26">
        <f>月次入力!L16</f>
        <v>502</v>
      </c>
      <c r="Q16" s="26">
        <f>IF(A16="","",SUMIFS(月次入力!$L$5:$L$28,月次入力!$B$5:$B$28,YEAR(A16)-1,月次入力!$C$5:$C$28,MONTH(A16)))</f>
        <v>0</v>
      </c>
      <c r="R16" s="28">
        <f>月次入力!Q16</f>
        <v>2.3207171314741037</v>
      </c>
    </row>
    <row r="17" spans="1:18">
      <c r="A17" s="20">
        <f>月次入力!A17</f>
        <v>46023</v>
      </c>
      <c r="B17" s="22">
        <f>月次入力!J17</f>
        <v>19200000</v>
      </c>
      <c r="C17" s="22">
        <f>IF(A17="","",SUMIFS(月次入力!$J$5:$J$28,月次入力!$B$5:$B$28,YEAR(A17)-1,月次入力!$C$5:$C$28,MONTH(A17)))</f>
        <v>18042000</v>
      </c>
      <c r="D17" s="24">
        <f t="shared" si="0"/>
        <v>1.0641835716661123</v>
      </c>
      <c r="E17" s="24">
        <f>月次入力!M17</f>
        <v>0.69930069930069927</v>
      </c>
      <c r="F17" s="24">
        <f>IF(A17="","",SUMIFS(月次入力!$M$5:$M$28,月次入力!$B$5:$B$28,YEAR(A17)-1,月次入力!$C$5:$C$28,MONTH(A17)))</f>
        <v>0.68070175438596492</v>
      </c>
      <c r="G17" s="24">
        <f t="shared" si="1"/>
        <v>1.859894491473435E-2</v>
      </c>
      <c r="H17" s="22">
        <f>月次入力!N17</f>
        <v>48000</v>
      </c>
      <c r="I17" s="22">
        <f>IF(A17="","",SUMIFS(月次入力!$N$5:$N$28,月次入力!$B$5:$B$28,YEAR(A17)-1,月次入力!$C$5:$C$28,MONTH(A17)))</f>
        <v>46500</v>
      </c>
      <c r="J17" s="24">
        <f t="shared" si="2"/>
        <v>1.032258064516129</v>
      </c>
      <c r="K17" s="22">
        <f>月次入力!O17</f>
        <v>33566.433566433567</v>
      </c>
      <c r="L17" s="22">
        <f>IF(A17="","",SUMIFS(月次入力!$O$5:$O$28,月次入力!$B$5:$B$28,YEAR(A17)-1,月次入力!$C$5:$C$28,MONTH(A17)))</f>
        <v>31652.63157894737</v>
      </c>
      <c r="M17" s="24">
        <f t="shared" si="3"/>
        <v>1.0604626500868601</v>
      </c>
      <c r="N17" s="26">
        <f>月次入力!K17</f>
        <v>864</v>
      </c>
      <c r="O17" s="26">
        <f>IF(A17="","",SUMIFS(月次入力!$K$5:$K$28,月次入力!$B$5:$B$28,YEAR(A17)-1,月次入力!$C$5:$C$28,MONTH(A17)))</f>
        <v>834</v>
      </c>
      <c r="P17" s="26">
        <f>月次入力!L17</f>
        <v>400</v>
      </c>
      <c r="Q17" s="26">
        <f>IF(A17="","",SUMIFS(月次入力!$L$5:$L$28,月次入力!$B$5:$B$28,YEAR(A17)-1,月次入力!$C$5:$C$28,MONTH(A17)))</f>
        <v>388</v>
      </c>
      <c r="R17" s="28">
        <f>月次入力!Q17</f>
        <v>2.16</v>
      </c>
    </row>
    <row r="18" spans="1:18">
      <c r="A18" s="20">
        <f>月次入力!A18</f>
        <v>46054</v>
      </c>
      <c r="B18" s="22">
        <f>月次入力!J18</f>
        <v>14640500</v>
      </c>
      <c r="C18" s="22">
        <f>IF(A18="","",SUMIFS(月次入力!$J$5:$J$28,月次入力!$B$5:$B$28,YEAR(A18)-1,月次入力!$C$5:$C$28,MONTH(A18)))</f>
        <v>12900000</v>
      </c>
      <c r="D18" s="24">
        <f t="shared" si="0"/>
        <v>1.134922480620155</v>
      </c>
      <c r="E18" s="24">
        <f>月次入力!M18</f>
        <v>0.6400778210116731</v>
      </c>
      <c r="F18" s="24">
        <f>IF(A18="","",SUMIFS(月次入力!$M$5:$M$28,月次入力!$B$5:$B$28,YEAR(A18)-1,月次入力!$C$5:$C$28,MONTH(A18)))</f>
        <v>0.6097560975609756</v>
      </c>
      <c r="G18" s="24">
        <f t="shared" si="1"/>
        <v>3.0321723450697502E-2</v>
      </c>
      <c r="H18" s="22">
        <f>月次入力!N18</f>
        <v>44500</v>
      </c>
      <c r="I18" s="22">
        <f>IF(A18="","",SUMIFS(月次入力!$N$5:$N$28,月次入力!$B$5:$B$28,YEAR(A18)-1,月次入力!$C$5:$C$28,MONTH(A18)))</f>
        <v>43000</v>
      </c>
      <c r="J18" s="24">
        <f t="shared" si="2"/>
        <v>1.0348837209302326</v>
      </c>
      <c r="K18" s="22">
        <f>月次入力!O18</f>
        <v>28483.463035019457</v>
      </c>
      <c r="L18" s="22">
        <f>IF(A18="","",SUMIFS(月次入力!$O$5:$O$28,月次入力!$B$5:$B$28,YEAR(A18)-1,月次入力!$C$5:$C$28,MONTH(A18)))</f>
        <v>26219.512195121952</v>
      </c>
      <c r="M18" s="24">
        <f t="shared" si="3"/>
        <v>1.0863460320333003</v>
      </c>
      <c r="N18" s="26">
        <f>月次入力!K18</f>
        <v>694</v>
      </c>
      <c r="O18" s="26">
        <f>IF(A18="","",SUMIFS(月次入力!$K$5:$K$28,月次入力!$B$5:$B$28,YEAR(A18)-1,月次入力!$C$5:$C$28,MONTH(A18)))</f>
        <v>630</v>
      </c>
      <c r="P18" s="26">
        <f>月次入力!L18</f>
        <v>329</v>
      </c>
      <c r="Q18" s="26">
        <f>IF(A18="","",SUMIFS(月次入力!$L$5:$L$28,月次入力!$B$5:$B$28,YEAR(A18)-1,月次入力!$C$5:$C$28,MONTH(A18)))</f>
        <v>300</v>
      </c>
      <c r="R18" s="28">
        <f>月次入力!Q18</f>
        <v>2.1094224924012157</v>
      </c>
    </row>
    <row r="19" spans="1:18">
      <c r="A19" s="20">
        <f>月次入力!A19</f>
        <v>46082</v>
      </c>
      <c r="B19" s="22">
        <f>月次入力!J19</f>
        <v>19505000</v>
      </c>
      <c r="C19" s="22">
        <f>IF(A19="","",SUMIFS(月次入力!$J$5:$J$28,月次入力!$B$5:$B$28,YEAR(A19)-1,月次入力!$C$5:$C$28,MONTH(A19)))</f>
        <v>18291000</v>
      </c>
      <c r="D19" s="24">
        <f t="shared" si="0"/>
        <v>1.066371439505768</v>
      </c>
      <c r="E19" s="24">
        <f>月次入力!M19</f>
        <v>0.72048611111111116</v>
      </c>
      <c r="F19" s="24">
        <f>IF(A19="","",SUMIFS(月次入力!$M$5:$M$28,月次入力!$B$5:$B$28,YEAR(A19)-1,月次入力!$C$5:$C$28,MONTH(A19)))</f>
        <v>0.70034843205574915</v>
      </c>
      <c r="G19" s="24">
        <f t="shared" si="1"/>
        <v>2.0137679055362012E-2</v>
      </c>
      <c r="H19" s="22">
        <f>月次入力!N19</f>
        <v>47000</v>
      </c>
      <c r="I19" s="22">
        <f>IF(A19="","",SUMIFS(月次入力!$N$5:$N$28,月次入力!$B$5:$B$28,YEAR(A19)-1,月次入力!$C$5:$C$28,MONTH(A19)))</f>
        <v>45500</v>
      </c>
      <c r="J19" s="24">
        <f t="shared" si="2"/>
        <v>1.0329670329670331</v>
      </c>
      <c r="K19" s="22">
        <f>月次入力!O19</f>
        <v>33862.847222222219</v>
      </c>
      <c r="L19" s="22">
        <f>IF(A19="","",SUMIFS(月次入力!$O$5:$O$28,月次入力!$B$5:$B$28,YEAR(A19)-1,月次入力!$C$5:$C$28,MONTH(A19)))</f>
        <v>31865.853658536584</v>
      </c>
      <c r="M19" s="24">
        <f t="shared" si="3"/>
        <v>1.0626687608963727</v>
      </c>
      <c r="N19" s="26">
        <f>月次入力!K19</f>
        <v>909</v>
      </c>
      <c r="O19" s="26">
        <f>IF(A19="","",SUMIFS(月次入力!$K$5:$K$28,月次入力!$B$5:$B$28,YEAR(A19)-1,月次入力!$C$5:$C$28,MONTH(A19)))</f>
        <v>876</v>
      </c>
      <c r="P19" s="26">
        <f>月次入力!L19</f>
        <v>415</v>
      </c>
      <c r="Q19" s="26">
        <f>IF(A19="","",SUMIFS(月次入力!$L$5:$L$28,月次入力!$B$5:$B$28,YEAR(A19)-1,月次入力!$C$5:$C$28,MONTH(A19)))</f>
        <v>402</v>
      </c>
      <c r="R19" s="28">
        <f>月次入力!Q19</f>
        <v>2.1903614457831324</v>
      </c>
    </row>
    <row r="20" spans="1:18">
      <c r="A20" s="20">
        <f>月次入力!A20</f>
        <v>46113</v>
      </c>
      <c r="B20" s="22">
        <f>月次入力!J20</f>
        <v>20224500</v>
      </c>
      <c r="C20" s="22">
        <f>IF(A20="","",SUMIFS(月次入力!$J$5:$J$28,月次入力!$B$5:$B$28,YEAR(A20)-1,月次入力!$C$5:$C$28,MONTH(A20)))</f>
        <v>18800000</v>
      </c>
      <c r="D20" s="24">
        <f t="shared" si="0"/>
        <v>1.0757712765957448</v>
      </c>
      <c r="E20" s="24">
        <f>月次入力!M20</f>
        <v>0.75</v>
      </c>
      <c r="F20" s="24">
        <f>IF(A20="","",SUMIFS(月次入力!$M$5:$M$28,月次入力!$B$5:$B$28,YEAR(A20)-1,月次入力!$C$5:$C$28,MONTH(A20)))</f>
        <v>0.71942446043165464</v>
      </c>
      <c r="G20" s="24">
        <f t="shared" si="1"/>
        <v>3.0575539568345356E-2</v>
      </c>
      <c r="H20" s="22">
        <f>月次入力!N20</f>
        <v>48500</v>
      </c>
      <c r="I20" s="22">
        <f>IF(A20="","",SUMIFS(月次入力!$N$5:$N$28,月次入力!$B$5:$B$28,YEAR(A20)-1,月次入力!$C$5:$C$28,MONTH(A20)))</f>
        <v>47000</v>
      </c>
      <c r="J20" s="24">
        <f t="shared" si="2"/>
        <v>1.0319148936170213</v>
      </c>
      <c r="K20" s="22">
        <f>月次入力!O20</f>
        <v>36375</v>
      </c>
      <c r="L20" s="22">
        <f>IF(A20="","",SUMIFS(月次入力!$O$5:$O$28,月次入力!$B$5:$B$28,YEAR(A20)-1,月次入力!$C$5:$C$28,MONTH(A20)))</f>
        <v>33812.94964028777</v>
      </c>
      <c r="M20" s="24">
        <f t="shared" si="3"/>
        <v>1.0757712765957446</v>
      </c>
      <c r="N20" s="26">
        <f>月次入力!K20</f>
        <v>926</v>
      </c>
      <c r="O20" s="26">
        <f>IF(A20="","",SUMIFS(月次入力!$K$5:$K$28,月次入力!$B$5:$B$28,YEAR(A20)-1,月次入力!$C$5:$C$28,MONTH(A20)))</f>
        <v>880</v>
      </c>
      <c r="P20" s="26">
        <f>月次入力!L20</f>
        <v>417</v>
      </c>
      <c r="Q20" s="26">
        <f>IF(A20="","",SUMIFS(月次入力!$L$5:$L$28,月次入力!$B$5:$B$28,YEAR(A20)-1,月次入力!$C$5:$C$28,MONTH(A20)))</f>
        <v>400</v>
      </c>
      <c r="R20" s="28">
        <f>月次入力!Q20</f>
        <v>2.2206235011990407</v>
      </c>
    </row>
    <row r="21" spans="1:18">
      <c r="A21" s="20">
        <f>月次入力!A21</f>
        <v>46143</v>
      </c>
      <c r="B21" s="22">
        <f>月次入力!J21</f>
        <v>26215000</v>
      </c>
      <c r="C21" s="22">
        <f>IF(A21="","",SUMIFS(月次入力!$J$5:$J$28,月次入力!$B$5:$B$28,YEAR(A21)-1,月次入力!$C$5:$C$28,MONTH(A21)))</f>
        <v>24804000</v>
      </c>
      <c r="D21" s="24">
        <f t="shared" si="0"/>
        <v>1.0568859861312692</v>
      </c>
      <c r="E21" s="24">
        <f>月次入力!M21</f>
        <v>0.8193979933110368</v>
      </c>
      <c r="F21" s="24">
        <f>IF(A21="","",SUMIFS(月次入力!$M$5:$M$28,月次入力!$B$5:$B$28,YEAR(A21)-1,月次入力!$C$5:$C$28,MONTH(A21)))</f>
        <v>0.80033557046979864</v>
      </c>
      <c r="G21" s="24">
        <f t="shared" si="1"/>
        <v>1.9062422841238158E-2</v>
      </c>
      <c r="H21" s="22">
        <f>月次入力!N21</f>
        <v>53500</v>
      </c>
      <c r="I21" s="22">
        <f>IF(A21="","",SUMIFS(月次入力!$N$5:$N$28,月次入力!$B$5:$B$28,YEAR(A21)-1,月次入力!$C$5:$C$28,MONTH(A21)))</f>
        <v>52000</v>
      </c>
      <c r="J21" s="24">
        <f t="shared" si="2"/>
        <v>1.0288461538461537</v>
      </c>
      <c r="K21" s="22">
        <f>月次入力!O21</f>
        <v>43837.79264214047</v>
      </c>
      <c r="L21" s="22">
        <f>IF(A21="","",SUMIFS(月次入力!$O$5:$O$28,月次入力!$B$5:$B$28,YEAR(A21)-1,月次入力!$C$5:$C$28,MONTH(A21)))</f>
        <v>41617.449664429529</v>
      </c>
      <c r="M21" s="24">
        <f t="shared" si="3"/>
        <v>1.0533512503916997</v>
      </c>
      <c r="N21" s="26">
        <f>月次入力!K21</f>
        <v>1127</v>
      </c>
      <c r="O21" s="26">
        <f>IF(A21="","",SUMIFS(月次入力!$K$5:$K$28,月次入力!$B$5:$B$28,YEAR(A21)-1,月次入力!$C$5:$C$28,MONTH(A21)))</f>
        <v>1088</v>
      </c>
      <c r="P21" s="26">
        <f>月次入力!L21</f>
        <v>490</v>
      </c>
      <c r="Q21" s="26">
        <f>IF(A21="","",SUMIFS(月次入力!$L$5:$L$28,月次入力!$B$5:$B$28,YEAR(A21)-1,月次入力!$C$5:$C$28,MONTH(A21)))</f>
        <v>477</v>
      </c>
      <c r="R21" s="28">
        <f>月次入力!Q21</f>
        <v>2.2999999999999998</v>
      </c>
    </row>
    <row r="22" spans="1:18">
      <c r="A22" s="20">
        <f>月次入力!A22</f>
        <v>46174</v>
      </c>
      <c r="B22" s="22">
        <f>月次入力!J22</f>
        <v>15060500</v>
      </c>
      <c r="C22" s="22">
        <f>IF(A22="","",SUMIFS(月次入力!$J$5:$J$28,月次入力!$B$5:$B$28,YEAR(A22)-1,月次入力!$C$5:$C$28,MONTH(A22)))</f>
        <v>13816000</v>
      </c>
      <c r="D22" s="24">
        <f t="shared" si="0"/>
        <v>1.0900767226404169</v>
      </c>
      <c r="E22" s="24">
        <f>月次入力!M22</f>
        <v>0.61985018726591756</v>
      </c>
      <c r="F22" s="24">
        <f>IF(A22="","",SUMIFS(月次入力!$M$5:$M$28,月次入力!$B$5:$B$28,YEAR(A22)-1,月次入力!$C$5:$C$28,MONTH(A22)))</f>
        <v>0.59022556390977443</v>
      </c>
      <c r="G22" s="24">
        <f t="shared" si="1"/>
        <v>2.9624623356143132E-2</v>
      </c>
      <c r="H22" s="22">
        <f>月次入力!N22</f>
        <v>45500</v>
      </c>
      <c r="I22" s="22">
        <f>IF(A22="","",SUMIFS(月次入力!$N$5:$N$28,月次入力!$B$5:$B$28,YEAR(A22)-1,月次入力!$C$5:$C$28,MONTH(A22)))</f>
        <v>44000</v>
      </c>
      <c r="J22" s="24">
        <f t="shared" si="2"/>
        <v>1.0340909090909092</v>
      </c>
      <c r="K22" s="22">
        <f>月次入力!O22</f>
        <v>28203.18352059925</v>
      </c>
      <c r="L22" s="22">
        <f>IF(A22="","",SUMIFS(月次入力!$O$5:$O$28,月次入力!$B$5:$B$28,YEAR(A22)-1,月次入力!$C$5:$C$28,MONTH(A22)))</f>
        <v>25969.924812030076</v>
      </c>
      <c r="M22" s="24">
        <f t="shared" si="3"/>
        <v>1.0859940382859583</v>
      </c>
      <c r="N22" s="26">
        <f>月次入力!K22</f>
        <v>708</v>
      </c>
      <c r="O22" s="26">
        <f>IF(A22="","",SUMIFS(月次入力!$K$5:$K$28,月次入力!$B$5:$B$28,YEAR(A22)-1,月次入力!$C$5:$C$28,MONTH(A22)))</f>
        <v>666</v>
      </c>
      <c r="P22" s="26">
        <f>月次入力!L22</f>
        <v>331</v>
      </c>
      <c r="Q22" s="26">
        <f>IF(A22="","",SUMIFS(月次入力!$L$5:$L$28,月次入力!$B$5:$B$28,YEAR(A22)-1,月次入力!$C$5:$C$28,MONTH(A22)))</f>
        <v>314</v>
      </c>
      <c r="R22" s="28">
        <f>月次入力!Q22</f>
        <v>2.1389728096676737</v>
      </c>
    </row>
    <row r="23" spans="1:18">
      <c r="A23" s="20">
        <f>月次入力!A23</f>
        <v>46204</v>
      </c>
      <c r="B23" s="22">
        <f>月次入力!J23</f>
        <v>21900000</v>
      </c>
      <c r="C23" s="22">
        <f>IF(A23="","",SUMIFS(月次入力!$J$5:$J$28,月次入力!$B$5:$B$28,YEAR(A23)-1,月次入力!$C$5:$C$28,MONTH(A23)))</f>
        <v>20612500</v>
      </c>
      <c r="D23" s="24">
        <f t="shared" si="0"/>
        <v>1.0624620982413584</v>
      </c>
      <c r="E23" s="24">
        <f>月次入力!M23</f>
        <v>0.76041666666666663</v>
      </c>
      <c r="F23" s="24">
        <f>IF(A23="","",SUMIFS(月次入力!$M$5:$M$28,月次入力!$B$5:$B$28,YEAR(A23)-1,月次入力!$C$5:$C$28,MONTH(A23)))</f>
        <v>0.74041811846689898</v>
      </c>
      <c r="G23" s="24">
        <f t="shared" si="1"/>
        <v>1.9998548199767652E-2</v>
      </c>
      <c r="H23" s="22">
        <f>月次入力!N23</f>
        <v>50000</v>
      </c>
      <c r="I23" s="22">
        <f>IF(A23="","",SUMIFS(月次入力!$N$5:$N$28,月次入力!$B$5:$B$28,YEAR(A23)-1,月次入力!$C$5:$C$28,MONTH(A23)))</f>
        <v>48500</v>
      </c>
      <c r="J23" s="24">
        <f t="shared" si="2"/>
        <v>1.0309278350515463</v>
      </c>
      <c r="K23" s="22">
        <f>月次入力!O23</f>
        <v>38020.833333333336</v>
      </c>
      <c r="L23" s="22">
        <f>IF(A23="","",SUMIFS(月次入力!$O$5:$O$28,月次入力!$B$5:$B$28,YEAR(A23)-1,月次入力!$C$5:$C$28,MONTH(A23)))</f>
        <v>35910.278745644602</v>
      </c>
      <c r="M23" s="24">
        <f t="shared" si="3"/>
        <v>1.0587729937335759</v>
      </c>
      <c r="N23" s="26">
        <f>月次入力!K23</f>
        <v>986</v>
      </c>
      <c r="O23" s="26">
        <f>IF(A23="","",SUMIFS(月次入力!$K$5:$K$28,月次入力!$B$5:$B$28,YEAR(A23)-1,月次入力!$C$5:$C$28,MONTH(A23)))</f>
        <v>952</v>
      </c>
      <c r="P23" s="26">
        <f>月次入力!L23</f>
        <v>438</v>
      </c>
      <c r="Q23" s="26">
        <f>IF(A23="","",SUMIFS(月次入力!$L$5:$L$28,月次入力!$B$5:$B$28,YEAR(A23)-1,月次入力!$C$5:$C$28,MONTH(A23)))</f>
        <v>425</v>
      </c>
      <c r="R23" s="28">
        <f>月次入力!Q23</f>
        <v>2.2511415525114153</v>
      </c>
    </row>
    <row r="24" spans="1:18">
      <c r="A24" s="20">
        <f>月次入力!A24</f>
        <v>46235</v>
      </c>
      <c r="B24" s="22">
        <f>月次入力!J24</f>
        <v>30397000</v>
      </c>
      <c r="C24" s="22">
        <f>IF(A24="","",SUMIFS(月次入力!$J$5:$J$28,月次入力!$B$5:$B$28,YEAR(A24)-1,月次入力!$C$5:$C$28,MONTH(A24)))</f>
        <v>29526000</v>
      </c>
      <c r="D24" s="24">
        <f t="shared" si="0"/>
        <v>1.0294994242362663</v>
      </c>
      <c r="E24" s="24">
        <f>月次入力!M24</f>
        <v>0.89966555183946484</v>
      </c>
      <c r="F24" s="24">
        <f>IF(A24="","",SUMIFS(月次入力!$M$5:$M$28,月次入力!$B$5:$B$28,YEAR(A24)-1,月次入力!$C$5:$C$28,MONTH(A24)))</f>
        <v>0.88963210702341133</v>
      </c>
      <c r="G24" s="24">
        <f t="shared" si="1"/>
        <v>1.0033444816053505E-2</v>
      </c>
      <c r="H24" s="22">
        <f>月次入力!N24</f>
        <v>56500</v>
      </c>
      <c r="I24" s="22">
        <f>IF(A24="","",SUMIFS(月次入力!$N$5:$N$28,月次入力!$B$5:$B$28,YEAR(A24)-1,月次入力!$C$5:$C$28,MONTH(A24)))</f>
        <v>55500</v>
      </c>
      <c r="J24" s="24">
        <f t="shared" si="2"/>
        <v>1.0180180180180181</v>
      </c>
      <c r="K24" s="22">
        <f>月次入力!O24</f>
        <v>50831.103678929765</v>
      </c>
      <c r="L24" s="22">
        <f>IF(A24="","",SUMIFS(月次入力!$O$5:$O$28,月次入力!$B$5:$B$28,YEAR(A24)-1,月次入力!$C$5:$C$28,MONTH(A24)))</f>
        <v>49374.581939799333</v>
      </c>
      <c r="M24" s="24">
        <f t="shared" si="3"/>
        <v>1.0294994242362663</v>
      </c>
      <c r="N24" s="26">
        <f>月次入力!K24</f>
        <v>1270</v>
      </c>
      <c r="O24" s="26">
        <f>IF(A24="","",SUMIFS(月次入力!$K$5:$K$28,月次入力!$B$5:$B$28,YEAR(A24)-1,月次入力!$C$5:$C$28,MONTH(A24)))</f>
        <v>1250</v>
      </c>
      <c r="P24" s="26">
        <f>月次入力!L24</f>
        <v>538</v>
      </c>
      <c r="Q24" s="26">
        <f>IF(A24="","",SUMIFS(月次入力!$L$5:$L$28,月次入力!$B$5:$B$28,YEAR(A24)-1,月次入力!$C$5:$C$28,MONTH(A24)))</f>
        <v>532</v>
      </c>
      <c r="R24" s="28">
        <f>月次入力!Q24</f>
        <v>2.3605947955390336</v>
      </c>
    </row>
    <row r="25" spans="1:18">
      <c r="A25" s="20">
        <f>月次入力!A25</f>
        <v>46266</v>
      </c>
      <c r="B25" s="22">
        <f>月次入力!J25</f>
        <v>18477500</v>
      </c>
      <c r="C25" s="22">
        <f>IF(A25="","",SUMIFS(月次入力!$J$5:$J$28,月次入力!$B$5:$B$28,YEAR(A25)-1,月次入力!$C$5:$C$28,MONTH(A25)))</f>
        <v>17158000</v>
      </c>
      <c r="D25" s="24">
        <f t="shared" si="0"/>
        <v>1.0769029024361814</v>
      </c>
      <c r="E25" s="24">
        <f>月次入力!M25</f>
        <v>0.69964028776978415</v>
      </c>
      <c r="F25" s="24">
        <f>IF(A25="","",SUMIFS(月次入力!$M$5:$M$28,月次入力!$B$5:$B$28,YEAR(A25)-1,月次入力!$C$5:$C$28,MONTH(A25)))</f>
        <v>0.67086330935251803</v>
      </c>
      <c r="G25" s="24">
        <f t="shared" si="1"/>
        <v>2.8776978417266119E-2</v>
      </c>
      <c r="H25" s="22">
        <f>月次入力!N25</f>
        <v>47500</v>
      </c>
      <c r="I25" s="22">
        <f>IF(A25="","",SUMIFS(月次入力!$N$5:$N$28,月次入力!$B$5:$B$28,YEAR(A25)-1,月次入力!$C$5:$C$28,MONTH(A25)))</f>
        <v>46000</v>
      </c>
      <c r="J25" s="24">
        <f t="shared" si="2"/>
        <v>1.0326086956521738</v>
      </c>
      <c r="K25" s="22">
        <f>月次入力!O25</f>
        <v>33232.91366906475</v>
      </c>
      <c r="L25" s="22">
        <f>IF(A25="","",SUMIFS(月次入力!$O$5:$O$28,月次入力!$B$5:$B$28,YEAR(A25)-1,月次入力!$C$5:$C$28,MONTH(A25)))</f>
        <v>30859.712230215828</v>
      </c>
      <c r="M25" s="24">
        <f t="shared" si="3"/>
        <v>1.0769029024361814</v>
      </c>
      <c r="N25" s="26">
        <f>月次入力!K25</f>
        <v>848</v>
      </c>
      <c r="O25" s="26">
        <f>IF(A25="","",SUMIFS(月次入力!$K$5:$K$28,月次入力!$B$5:$B$28,YEAR(A25)-1,月次入力!$C$5:$C$28,MONTH(A25)))</f>
        <v>809</v>
      </c>
      <c r="P25" s="26">
        <f>月次入力!L25</f>
        <v>389</v>
      </c>
      <c r="Q25" s="26">
        <f>IF(A25="","",SUMIFS(月次入力!$L$5:$L$28,月次入力!$B$5:$B$28,YEAR(A25)-1,月次入力!$C$5:$C$28,MONTH(A25)))</f>
        <v>373</v>
      </c>
      <c r="R25" s="28">
        <f>月次入力!Q25</f>
        <v>2.1799485861182517</v>
      </c>
    </row>
    <row r="26" spans="1:18">
      <c r="A26" s="20">
        <f>月次入力!A26</f>
        <v>46296</v>
      </c>
      <c r="B26" s="22">
        <f>月次入力!J26</f>
        <v>21681000</v>
      </c>
      <c r="C26" s="22">
        <f>IF(A26="","",SUMIFS(月次入力!$J$5:$J$28,月次入力!$B$5:$B$28,YEAR(A26)-1,月次入力!$C$5:$C$28,MONTH(A26)))</f>
        <v>20160000</v>
      </c>
      <c r="D26" s="24">
        <f t="shared" si="0"/>
        <v>1.0754464285714285</v>
      </c>
      <c r="E26" s="24">
        <f>月次入力!M26</f>
        <v>0.76041666666666663</v>
      </c>
      <c r="F26" s="24">
        <f>IF(A26="","",SUMIFS(月次入力!$M$5:$M$28,月次入力!$B$5:$B$28,YEAR(A26)-1,月次入力!$C$5:$C$28,MONTH(A26)))</f>
        <v>0.72916666666666663</v>
      </c>
      <c r="G26" s="24">
        <f t="shared" si="1"/>
        <v>3.125E-2</v>
      </c>
      <c r="H26" s="22">
        <f>月次入力!N26</f>
        <v>49500</v>
      </c>
      <c r="I26" s="22">
        <f>IF(A26="","",SUMIFS(月次入力!$N$5:$N$28,月次入力!$B$5:$B$28,YEAR(A26)-1,月次入力!$C$5:$C$28,MONTH(A26)))</f>
        <v>48000</v>
      </c>
      <c r="J26" s="24">
        <f t="shared" si="2"/>
        <v>1.03125</v>
      </c>
      <c r="K26" s="22">
        <f>月次入力!O26</f>
        <v>37640.625</v>
      </c>
      <c r="L26" s="22">
        <f>IF(A26="","",SUMIFS(月次入力!$O$5:$O$28,月次入力!$B$5:$B$28,YEAR(A26)-1,月次入力!$C$5:$C$28,MONTH(A26)))</f>
        <v>35000</v>
      </c>
      <c r="M26" s="24">
        <f t="shared" si="3"/>
        <v>1.0754464285714285</v>
      </c>
      <c r="N26" s="26">
        <f>月次入力!K26</f>
        <v>972</v>
      </c>
      <c r="O26" s="26">
        <f>IF(A26="","",SUMIFS(月次入力!$K$5:$K$28,月次入力!$B$5:$B$28,YEAR(A26)-1,月次入力!$C$5:$C$28,MONTH(A26)))</f>
        <v>924</v>
      </c>
      <c r="P26" s="26">
        <f>月次入力!L26</f>
        <v>438</v>
      </c>
      <c r="Q26" s="26">
        <f>IF(A26="","",SUMIFS(月次入力!$L$5:$L$28,月次入力!$B$5:$B$28,YEAR(A26)-1,月次入力!$C$5:$C$28,MONTH(A26)))</f>
        <v>420</v>
      </c>
      <c r="R26" s="28">
        <f>月次入力!Q26</f>
        <v>2.2191780821917808</v>
      </c>
    </row>
    <row r="27" spans="1:18">
      <c r="A27" s="20">
        <f>月次入力!A27</f>
        <v>46327</v>
      </c>
      <c r="B27" s="22">
        <f>月次入力!J27</f>
        <v>22491000</v>
      </c>
      <c r="C27" s="22">
        <f>IF(A27="","",SUMIFS(月次入力!$J$5:$J$28,月次入力!$B$5:$B$28,YEAR(A27)-1,月次入力!$C$5:$C$28,MONTH(A27)))</f>
        <v>21186000</v>
      </c>
      <c r="D27" s="24">
        <f t="shared" si="0"/>
        <v>1.0615972812234495</v>
      </c>
      <c r="E27" s="24">
        <f>月次入力!M27</f>
        <v>0.79032258064516125</v>
      </c>
      <c r="F27" s="24">
        <f>IF(A27="","",SUMIFS(月次入力!$M$5:$M$28,月次入力!$B$5:$B$28,YEAR(A27)-1,月次入力!$C$5:$C$28,MONTH(A27)))</f>
        <v>0.76978417266187049</v>
      </c>
      <c r="G27" s="24">
        <f t="shared" si="1"/>
        <v>2.0538407983290763E-2</v>
      </c>
      <c r="H27" s="22">
        <f>月次入力!N27</f>
        <v>51000</v>
      </c>
      <c r="I27" s="22">
        <f>IF(A27="","",SUMIFS(月次入力!$N$5:$N$28,月次入力!$B$5:$B$28,YEAR(A27)-1,月次入力!$C$5:$C$28,MONTH(A27)))</f>
        <v>49500</v>
      </c>
      <c r="J27" s="24">
        <f t="shared" si="2"/>
        <v>1.0303030303030303</v>
      </c>
      <c r="K27" s="22">
        <f>月次入力!O27</f>
        <v>40306.451612903227</v>
      </c>
      <c r="L27" s="22">
        <f>IF(A27="","",SUMIFS(月次入力!$O$5:$O$28,月次入力!$B$5:$B$28,YEAR(A27)-1,月次入力!$C$5:$C$28,MONTH(A27)))</f>
        <v>38104.316546762588</v>
      </c>
      <c r="M27" s="24">
        <f t="shared" si="3"/>
        <v>1.0577922730470215</v>
      </c>
      <c r="N27" s="26">
        <f>月次入力!K27</f>
        <v>992</v>
      </c>
      <c r="O27" s="26">
        <f>IF(A27="","",SUMIFS(月次入力!$K$5:$K$28,月次入力!$B$5:$B$28,YEAR(A27)-1,月次入力!$C$5:$C$28,MONTH(A27)))</f>
        <v>954</v>
      </c>
      <c r="P27" s="26">
        <f>月次入力!L27</f>
        <v>441</v>
      </c>
      <c r="Q27" s="26">
        <f>IF(A27="","",SUMIFS(月次入力!$L$5:$L$28,月次入力!$B$5:$B$28,YEAR(A27)-1,月次入力!$C$5:$C$28,MONTH(A27)))</f>
        <v>428</v>
      </c>
      <c r="R27" s="28">
        <f>月次入力!Q27</f>
        <v>2.2494331065759638</v>
      </c>
    </row>
    <row r="28" spans="1:18">
      <c r="A28" s="21">
        <f>月次入力!A28</f>
        <v>46357</v>
      </c>
      <c r="B28" s="23">
        <f>月次入力!J28</f>
        <v>28784000</v>
      </c>
      <c r="C28" s="23">
        <f>IF(A28="","",SUMIFS(月次入力!$J$5:$J$28,月次入力!$B$5:$B$28,YEAR(A28)-1,月次入力!$C$5:$C$28,MONTH(A28)))</f>
        <v>27359000</v>
      </c>
      <c r="D28" s="25">
        <f t="shared" si="0"/>
        <v>1.0520852370335174</v>
      </c>
      <c r="E28" s="25">
        <f>月次入力!M28</f>
        <v>0.85953177257525082</v>
      </c>
      <c r="F28" s="25">
        <f>IF(A28="","",SUMIFS(月次入力!$M$5:$M$28,月次入力!$B$5:$B$28,YEAR(A28)-1,月次入力!$C$5:$C$28,MONTH(A28)))</f>
        <v>0.83946488294314381</v>
      </c>
      <c r="G28" s="25">
        <f t="shared" si="1"/>
        <v>2.006688963210701E-2</v>
      </c>
      <c r="H28" s="23">
        <f>月次入力!N28</f>
        <v>56000</v>
      </c>
      <c r="I28" s="23">
        <f>IF(A28="","",SUMIFS(月次入力!$N$5:$N$28,月次入力!$B$5:$B$28,YEAR(A28)-1,月次入力!$C$5:$C$28,MONTH(A28)))</f>
        <v>54500</v>
      </c>
      <c r="J28" s="25">
        <f t="shared" si="2"/>
        <v>1.0275229357798166</v>
      </c>
      <c r="K28" s="23">
        <f>月次入力!O28</f>
        <v>48133.779264214048</v>
      </c>
      <c r="L28" s="23">
        <f>IF(A28="","",SUMIFS(月次入力!$O$5:$O$28,月次入力!$B$5:$B$28,YEAR(A28)-1,月次入力!$C$5:$C$28,MONTH(A28)))</f>
        <v>45750.836120401334</v>
      </c>
      <c r="M28" s="25">
        <f t="shared" si="3"/>
        <v>1.0520852370335174</v>
      </c>
      <c r="N28" s="27">
        <f>月次入力!K28</f>
        <v>1203</v>
      </c>
      <c r="O28" s="27">
        <f>IF(A28="","",SUMIFS(月次入力!$K$5:$K$28,月次入力!$B$5:$B$28,YEAR(A28)-1,月次入力!$C$5:$C$28,MONTH(A28)))</f>
        <v>1165</v>
      </c>
      <c r="P28" s="27">
        <f>月次入力!L28</f>
        <v>514</v>
      </c>
      <c r="Q28" s="27">
        <f>IF(A28="","",SUMIFS(月次入力!$L$5:$L$28,月次入力!$B$5:$B$28,YEAR(A28)-1,月次入力!$C$5:$C$28,MONTH(A28)))</f>
        <v>502</v>
      </c>
      <c r="R28" s="29">
        <f>月次入力!Q28</f>
        <v>2.340466926070039</v>
      </c>
    </row>
  </sheetData>
  <mergeCells count="3">
    <mergeCell ref="A1:R1"/>
    <mergeCell ref="A2:R2"/>
    <mergeCell ref="A3:R3"/>
  </mergeCells>
  <phoneticPr fontId="10"/>
  <conditionalFormatting sqref="D5:D28">
    <cfRule type="expression" dxfId="7" priority="1">
      <formula>D5&gt;=1</formula>
    </cfRule>
    <cfRule type="expression" dxfId="6" priority="2">
      <formula>AND(D5&lt;1,D5&lt;&gt;"")</formula>
    </cfRule>
  </conditionalFormatting>
  <conditionalFormatting sqref="G5:G28">
    <cfRule type="expression" dxfId="5" priority="7">
      <formula>G5&gt;0</formula>
    </cfRule>
    <cfRule type="expression" dxfId="4" priority="8">
      <formula>G5&lt;0</formula>
    </cfRule>
  </conditionalFormatting>
  <conditionalFormatting sqref="J5:J28">
    <cfRule type="expression" dxfId="3" priority="3">
      <formula>J5&gt;=1</formula>
    </cfRule>
    <cfRule type="expression" dxfId="2" priority="4">
      <formula>AND(J5&lt;1,J5&lt;&gt;"")</formula>
    </cfRule>
  </conditionalFormatting>
  <conditionalFormatting sqref="M5:M28">
    <cfRule type="expression" dxfId="1" priority="5">
      <formula>M5&gt;=1</formula>
    </cfRule>
    <cfRule type="expression" dxfId="0" priority="6">
      <formula>AND(M5&lt;1,M5&lt;&gt;"")</formula>
    </cfRule>
  </conditionalFormatting>
  <pageMargins left="0.7" right="0.7" top="0.75" bottom="0.75" header="0.3" footer="0.3"/>
  <pageSetup paperSize="9" scale="54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7"/>
  <sheetViews>
    <sheetView workbookViewId="0">
      <selection activeCell="R17" sqref="R17"/>
    </sheetView>
  </sheetViews>
  <sheetFormatPr baseColWidth="10" defaultColWidth="8.83203125" defaultRowHeight="14"/>
  <cols>
    <col min="1" max="1" width="13" customWidth="1"/>
    <col min="2" max="14" width="11" customWidth="1"/>
    <col min="15" max="15" width="13" customWidth="1"/>
  </cols>
  <sheetData>
    <row r="1" spans="1:15" ht="42.75" customHeight="1">
      <c r="A1" s="31" t="s">
        <v>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>
      <c r="A2" s="34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37.25" customHeight="1">
      <c r="A3" s="33" t="s">
        <v>35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15">
      <c r="A4" s="30" t="s">
        <v>36</v>
      </c>
      <c r="B4" s="1">
        <v>2026</v>
      </c>
      <c r="C4" t="s">
        <v>4</v>
      </c>
      <c r="D4" s="1">
        <v>7</v>
      </c>
      <c r="E4" t="s">
        <v>5</v>
      </c>
    </row>
    <row r="6" spans="1:15" ht="15">
      <c r="A6" s="35" t="s">
        <v>12</v>
      </c>
      <c r="B6" s="36"/>
      <c r="C6" s="37"/>
      <c r="D6" s="35" t="s">
        <v>15</v>
      </c>
      <c r="E6" s="36"/>
      <c r="F6" s="37"/>
      <c r="G6" s="35" t="s">
        <v>16</v>
      </c>
      <c r="H6" s="36"/>
      <c r="I6" s="37"/>
      <c r="J6" s="35" t="s">
        <v>17</v>
      </c>
      <c r="K6" s="36"/>
      <c r="L6" s="37"/>
      <c r="M6" s="35" t="s">
        <v>18</v>
      </c>
      <c r="N6" s="36"/>
      <c r="O6" s="37"/>
    </row>
    <row r="7" spans="1:15">
      <c r="A7" s="38">
        <f>IF(COUNTIFS(月次入力!$B$5:$B$28,$B$4,月次入力!$C$5:$C$28,$D$4,月次入力!$J$5:$J$28,"&lt;&gt;")=0,"",SUMIFS(月次入力!$J$5:$J$28,月次入力!$B$5:$B$28,$B$4,月次入力!$C$5:$C$28,$D$4))</f>
        <v>21900000</v>
      </c>
      <c r="B7" s="39"/>
      <c r="C7" s="40"/>
      <c r="D7" s="47">
        <f>IF(COUNTIFS(月次入力!$B$5:$B$28,$B$4,月次入力!$C$5:$C$28,$D$4,月次入力!$M$5:$M$28,"&lt;&gt;")=0,"",SUMIFS(月次入力!$M$5:$M$28,月次入力!$B$5:$B$28,$B$4,月次入力!$C$5:$C$28,$D$4))</f>
        <v>0.76041666666666663</v>
      </c>
      <c r="E7" s="48"/>
      <c r="F7" s="49"/>
      <c r="G7" s="38">
        <f>IF(COUNTIFS(月次入力!$B$5:$B$28,$B$4,月次入力!$C$5:$C$28,$D$4,月次入力!$N$5:$N$28,"&lt;&gt;")=0,"",SUMIFS(月次入力!$N$5:$N$28,月次入力!$B$5:$B$28,$B$4,月次入力!$C$5:$C$28,$D$4))</f>
        <v>50000</v>
      </c>
      <c r="H7" s="39"/>
      <c r="I7" s="40"/>
      <c r="J7" s="38">
        <f>IF(COUNTIFS(月次入力!$B$5:$B$28,$B$4,月次入力!$C$5:$C$28,$D$4,月次入力!$O$5:$O$28,"&lt;&gt;")=0,"",SUMIFS(月次入力!$O$5:$O$28,月次入力!$B$5:$B$28,$B$4,月次入力!$C$5:$C$28,$D$4))</f>
        <v>38020.833333333336</v>
      </c>
      <c r="K7" s="39"/>
      <c r="L7" s="40"/>
      <c r="M7" s="38">
        <f>IF(COUNTIFS(月次入力!$B$5:$B$28,$B$4,月次入力!$C$5:$C$28,$D$4,月次入力!$P$5:$P$28,"&lt;&gt;")=0,"",SUMIFS(月次入力!$P$5:$P$28,月次入力!$B$5:$B$28,$B$4,月次入力!$C$5:$C$28,$D$4))</f>
        <v>22210.953346855982</v>
      </c>
      <c r="N7" s="39"/>
      <c r="O7" s="40"/>
    </row>
    <row r="8" spans="1:15">
      <c r="A8" s="41"/>
      <c r="B8" s="42"/>
      <c r="C8" s="43"/>
      <c r="D8" s="50"/>
      <c r="E8" s="51"/>
      <c r="F8" s="52"/>
      <c r="G8" s="41"/>
      <c r="H8" s="42"/>
      <c r="I8" s="43"/>
      <c r="J8" s="41"/>
      <c r="K8" s="42"/>
      <c r="L8" s="43"/>
      <c r="M8" s="41"/>
      <c r="N8" s="42"/>
      <c r="O8" s="43"/>
    </row>
    <row r="9" spans="1:15">
      <c r="A9" s="44"/>
      <c r="B9" s="45"/>
      <c r="C9" s="46"/>
      <c r="D9" s="53"/>
      <c r="E9" s="54"/>
      <c r="F9" s="55"/>
      <c r="G9" s="44"/>
      <c r="H9" s="45"/>
      <c r="I9" s="46"/>
      <c r="J9" s="44"/>
      <c r="K9" s="45"/>
      <c r="L9" s="46"/>
      <c r="M9" s="44"/>
      <c r="N9" s="45"/>
      <c r="O9" s="46"/>
    </row>
    <row r="10" spans="1:15" ht="40" customHeight="1">
      <c r="A10" s="60">
        <f>IF(COUNTIFS(月次入力!$B$5:$B$28,$B$4-1,月次入力!$C$5:$C$28,$D$4,月次入力!$J$5:$J$28,"&lt;&gt;")=0,"",SUMIFS(月次入力!$J$5:$J$28,月次入力!$B$5:$B$28,$B$4-1,月次入力!$C$5:$C$28,$D$4))</f>
        <v>20612500</v>
      </c>
      <c r="B10" s="61"/>
      <c r="C10" s="62"/>
      <c r="D10" s="63">
        <f>IF(COUNTIFS(月次入力!$B$5:$B$28,$B$4-1,月次入力!$C$5:$C$28,$D$4,月次入力!$M$5:$M$28,"&lt;&gt;")=0,"",SUMIFS(月次入力!$M$5:$M$28,月次入力!$B$5:$B$28,$B$4-1,月次入力!$C$5:$C$28,$D$4))</f>
        <v>0.74041811846689898</v>
      </c>
      <c r="E10" s="64"/>
      <c r="F10" s="65"/>
      <c r="G10" s="60">
        <f>IF(COUNTIFS(月次入力!$B$5:$B$28,$B$4-1,月次入力!$C$5:$C$28,$D$4,月次入力!$N$5:$N$28,"&lt;&gt;")=0,"",SUMIFS(月次入力!$N$5:$N$28,月次入力!$B$5:$B$28,$B$4-1,月次入力!$C$5:$C$28,$D$4))</f>
        <v>48500</v>
      </c>
      <c r="H10" s="61"/>
      <c r="I10" s="62"/>
      <c r="J10" s="60">
        <f>IF(COUNTIFS(月次入力!$B$5:$B$28,$B$4-1,月次入力!$C$5:$C$28,$D$4,月次入力!$O$5:$O$28,"&lt;&gt;")=0,"",SUMIFS(月次入力!$O$5:$O$28,月次入力!$B$5:$B$28,$B$4-1,月次入力!$C$5:$C$28,$D$4))</f>
        <v>35910.278745644602</v>
      </c>
      <c r="K10" s="61"/>
      <c r="L10" s="62"/>
      <c r="M10" s="60">
        <f>IF(COUNTIFS(月次入力!$B$5:$B$28,$B$4-1,月次入力!$C$5:$C$28,$D$4,月次入力!$P$5:$P$28,"&lt;&gt;")=0,"",SUMIFS(月次入力!$P$5:$P$28,月次入力!$B$5:$B$28,$B$4-1,月次入力!$C$5:$C$28,$D$4))</f>
        <v>21651.785714285714</v>
      </c>
      <c r="N10" s="61"/>
      <c r="O10" s="62"/>
    </row>
    <row r="12" spans="1:15" ht="15">
      <c r="A12" s="56" t="s">
        <v>37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47" spans="1:15" ht="37.25" customHeight="1">
      <c r="A47" s="57" t="s">
        <v>38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/>
    </row>
  </sheetData>
  <mergeCells count="20">
    <mergeCell ref="A12:O12"/>
    <mergeCell ref="A47:O47"/>
    <mergeCell ref="A10:C10"/>
    <mergeCell ref="D10:F10"/>
    <mergeCell ref="G10:I10"/>
    <mergeCell ref="J10:L10"/>
    <mergeCell ref="M10:O10"/>
    <mergeCell ref="A1:O1"/>
    <mergeCell ref="A2:O2"/>
    <mergeCell ref="A6:C6"/>
    <mergeCell ref="A7:C9"/>
    <mergeCell ref="D6:F6"/>
    <mergeCell ref="D7:F9"/>
    <mergeCell ref="G6:I6"/>
    <mergeCell ref="G7:I9"/>
    <mergeCell ref="J6:L6"/>
    <mergeCell ref="J7:L9"/>
    <mergeCell ref="M6:O6"/>
    <mergeCell ref="M7:O9"/>
    <mergeCell ref="A3:O3"/>
  </mergeCells>
  <phoneticPr fontId="10"/>
  <dataValidations count="2">
    <dataValidation type="list" sqref="B4" xr:uid="{00000000-0002-0000-0200-000000000000}">
      <formula1>"2024,2025,2026,2027,2028,2029,2030"</formula1>
    </dataValidation>
    <dataValidation type="list" sqref="D4" xr:uid="{00000000-0002-0000-0200-000001000000}">
      <formula1>"1,2,3,4,5,6,7,8,9,10,11,12"</formula1>
    </dataValidation>
  </dataValidations>
  <pageMargins left="0.7" right="0.7" top="0.75" bottom="0.75" header="0.3" footer="0.3"/>
  <pageSetup paperSize="9" scale="63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月次入力</vt:lpstr>
      <vt:lpstr>月次分析</vt:lpstr>
      <vt:lpstr>ダッシュボード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久 村田</cp:lastModifiedBy>
  <cp:lastPrinted>2026-08-26T07:06:16Z</cp:lastPrinted>
  <dcterms:created xsi:type="dcterms:W3CDTF">2026-08-26T07:49:57Z</dcterms:created>
  <dcterms:modified xsi:type="dcterms:W3CDTF">2026-08-26T07:50:05Z</dcterms:modified>
</cp:coreProperties>
</file>